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directory advertising" sheetId="1" r:id="rId1"/>
    <sheet name="telephones" sheetId="2" r:id="rId2"/>
    <sheet name="local advertising (CS Ad Data)" sheetId="3" r:id="rId3"/>
    <sheet name="1942-2007" sheetId="4" r:id="rId4"/>
    <sheet name="1989-2007" sheetId="5" r:id="rId5"/>
    <sheet name="1920-1941" sheetId="6" r:id="rId6"/>
  </sheets>
  <definedNames/>
  <calcPr fullCalcOnLoad="1"/>
</workbook>
</file>

<file path=xl/sharedStrings.xml><?xml version="1.0" encoding="utf-8"?>
<sst xmlns="http://schemas.openxmlformats.org/spreadsheetml/2006/main" count="348" uniqueCount="180">
  <si>
    <t>Source: Coen Structured Advertising Expenditure Dataset</t>
  </si>
  <si>
    <t>See</t>
  </si>
  <si>
    <t>http://purplemotes.net/2008/09/14/us-advertising-expenditure-data/</t>
  </si>
  <si>
    <t>advertising revenue in millions of U.S. dollars</t>
  </si>
  <si>
    <t>year</t>
  </si>
  <si>
    <t>Yellow Pages local / Yellow Pages total</t>
  </si>
  <si>
    <t>all-media local / all-media total</t>
  </si>
  <si>
    <t>Yellow Pages local advertising revenue</t>
  </si>
  <si>
    <t>Yellow Pages national advertising revenue</t>
  </si>
  <si>
    <t>Yellow Pages total advertising revenue</t>
  </si>
  <si>
    <t>all-media local advertising revenue</t>
  </si>
  <si>
    <t>all-media national advertising revenue</t>
  </si>
  <si>
    <t>all-media total advertising revenue</t>
  </si>
  <si>
    <t>Data note: CS Ad Dataset does not provide a local/national advertising breakdown prior to 1935.</t>
  </si>
  <si>
    <t>Sources:</t>
  </si>
  <si>
    <t>series estimate</t>
  </si>
  <si>
    <t>Census, Historical Statistics</t>
  </si>
  <si>
    <t>FCC Trends '08</t>
  </si>
  <si>
    <t>households with telephone</t>
  </si>
  <si>
    <t>Data notes:</t>
  </si>
  <si>
    <t>Series estimate: values scaled to be consistent across time.  These are not the best estimate for any particular year.</t>
  </si>
  <si>
    <t>Statistical Abstract: Historical Statistics, Selected Communications Media</t>
  </si>
  <si>
    <t>see</t>
  </si>
  <si>
    <t>http://www.census.gov/statab/hist/HS-42.pdf</t>
  </si>
  <si>
    <t>Statistical Trends in Telephone, 2008, Table 16.1</t>
  </si>
  <si>
    <t>http://hraunfoss.fcc.gov/edocs_public/attachmatch/DOC-284932A1.pdf</t>
  </si>
  <si>
    <t>See notes at bottom of table.</t>
  </si>
  <si>
    <t>source</t>
  </si>
  <si>
    <t>SCI/SCCC</t>
  </si>
  <si>
    <t xml:space="preserve">Based on Census survey of service/communications industry </t>
  </si>
  <si>
    <t>CS Ad Dataset</t>
  </si>
  <si>
    <t>Census, Hist. Stats</t>
  </si>
  <si>
    <t>FCC Trends</t>
  </si>
  <si>
    <t>estimated series</t>
  </si>
  <si>
    <t>telephone carriers, full report annually</t>
  </si>
  <si>
    <t>additional selected large telephone carriers</t>
  </si>
  <si>
    <t>total</t>
  </si>
  <si>
    <t>calculation/estimation fields</t>
  </si>
  <si>
    <t>directory advertising</t>
  </si>
  <si>
    <t>wireline local telephone service</t>
  </si>
  <si>
    <t>total wireline operating revenue</t>
  </si>
  <si>
    <t>total operating revenue</t>
  </si>
  <si>
    <t>directory advertising revenue</t>
  </si>
  <si>
    <t>Yellow Pages</t>
  </si>
  <si>
    <t>all-media advertising</t>
  </si>
  <si>
    <t>telephone households</t>
  </si>
  <si>
    <t>wireline telephone local service</t>
  </si>
  <si>
    <t>alt. ratio</t>
  </si>
  <si>
    <t>scale up</t>
  </si>
  <si>
    <t>Source notes:</t>
  </si>
  <si>
    <t>FCC, Statistics of the Communications Industry in the United States, annual report, 1939-1956</t>
  </si>
  <si>
    <t>FCC, Statistics of Communications Common Carriers, annual report, 1957 to present</t>
  </si>
  <si>
    <t>For recent years, see</t>
  </si>
  <si>
    <t>http://www.fcc.gov/wcb/iatd/socc.html</t>
  </si>
  <si>
    <t>SCI/SCCC Data notes:</t>
  </si>
  <si>
    <t>1999: midsize carriers no longer report</t>
  </si>
  <si>
    <t>1994: AT&amp;T no longer reports</t>
  </si>
  <si>
    <t>1988: shift to Table 2.9, re-categorized local service revenue; "basic area revenues" reported here; selected large telephone categories not othewise reproting no longer given</t>
  </si>
  <si>
    <t>1964 and later, class B (smaller) carriers not reported for directory advertising revenue</t>
  </si>
  <si>
    <t>1956 and earlier, large telephone carriers not otherwise reported not given</t>
  </si>
  <si>
    <t>1951: only Class A carriers included from this year on</t>
  </si>
  <si>
    <t>1949-1959: expansion of local calling areas shifts toll revenue to local revenue</t>
  </si>
  <si>
    <t>1942: local service revenue broken into sub-categories; subscriber station revenue reported here</t>
  </si>
  <si>
    <t>For discussion of Census surveys of services/communications industry, see</t>
  </si>
  <si>
    <t>http://purplemotes.net/2009/02/16/us-information-and-communications-industries-revenue-1998-2007/</t>
  </si>
  <si>
    <t>For CS Ad Expenditure dataset, see</t>
  </si>
  <si>
    <t>U.S. directory advertising expenditure and related data, version 1.0</t>
  </si>
  <si>
    <t>For discussion of this data, see</t>
  </si>
  <si>
    <t>http://purplemotes.net/2009/03/08/telephone-directory-advertising-data/</t>
  </si>
  <si>
    <t>These are unofficial estimates.  Evaluate appropriately for your particular use.</t>
  </si>
  <si>
    <t>Douglas Galbi</t>
  </si>
  <si>
    <t>http://purplemotes.net</t>
  </si>
  <si>
    <t>source:</t>
  </si>
  <si>
    <t>estimated series (telephones worksheet)</t>
  </si>
  <si>
    <t>estimated series (1920-1941 and 1942-2007 worksheets)</t>
  </si>
  <si>
    <t>CS Ad Dataset (local advertising worksheet)</t>
  </si>
  <si>
    <t>revenue in millions of U.S. dollars</t>
  </si>
  <si>
    <t>directory / total advertising revenue</t>
  </si>
  <si>
    <t>directory advertising/ local telephone service revenue</t>
  </si>
  <si>
    <t>local telephone service revenue</t>
  </si>
  <si>
    <t>total advertising revenue</t>
  </si>
  <si>
    <t>local telephone service revenue growth</t>
  </si>
  <si>
    <t>change from 1930 to 1933</t>
  </si>
  <si>
    <t>Source:</t>
  </si>
  <si>
    <t>Based on Census Bureau, Survey of Services/Communications Companies</t>
  </si>
  <si>
    <t>Based on FCC, Telecommunications Industry Revenue Reports</t>
  </si>
  <si>
    <t>Wired Telecommunications Carriers</t>
  </si>
  <si>
    <t>Directory Advertising</t>
  </si>
  <si>
    <t>Census-based Directory Advertising Revenue</t>
  </si>
  <si>
    <t>Census-Based Wired Telecommunications Carriers Revenue</t>
  </si>
  <si>
    <t>FCC-Based Wireline Telecommunications Carrier Revenue</t>
  </si>
  <si>
    <t>revenue figures in millions of U.S. dollars</t>
  </si>
  <si>
    <t>local service</t>
  </si>
  <si>
    <t>fixed local service providers total revenue</t>
  </si>
  <si>
    <t>local exchange service</t>
  </si>
  <si>
    <t>Coen/Census-based directory advertising ratio</t>
  </si>
  <si>
    <t>FCC-based/Census-based local service ratio</t>
  </si>
  <si>
    <t>Directory And Mailing List Publishers / Directories / Advertising space</t>
  </si>
  <si>
    <t>Total</t>
  </si>
  <si>
    <t>fixed local service</t>
  </si>
  <si>
    <t>adj. figures</t>
  </si>
  <si>
    <t>SAS07</t>
  </si>
  <si>
    <t>fixed local service providers</t>
  </si>
  <si>
    <t>local exchange service revenue</t>
  </si>
  <si>
    <t>Database And Directory Publishers</t>
  </si>
  <si>
    <t>Telecommunications</t>
  </si>
  <si>
    <t>wired telecommunications carriers</t>
  </si>
  <si>
    <t>Print / Advertising</t>
  </si>
  <si>
    <t>Sales of directory advertising space</t>
  </si>
  <si>
    <t>adj figure</t>
  </si>
  <si>
    <t>adj figure 2</t>
  </si>
  <si>
    <t>Wired telecommunications carriers</t>
  </si>
  <si>
    <t>fixed local</t>
  </si>
  <si>
    <t>adj. figure</t>
  </si>
  <si>
    <t>SAS04</t>
  </si>
  <si>
    <t>2004</t>
  </si>
  <si>
    <t>2003</t>
  </si>
  <si>
    <t>2002</t>
  </si>
  <si>
    <t>Advertising sales / Print</t>
  </si>
  <si>
    <t>Directory advertising</t>
  </si>
  <si>
    <t>2001</t>
  </si>
  <si>
    <t>51331 Wired telecommunications carriers</t>
  </si>
  <si>
    <t>wireline, local service</t>
  </si>
  <si>
    <t>SAS00</t>
  </si>
  <si>
    <t>Telephone Communications</t>
  </si>
  <si>
    <t>2000</t>
  </si>
  <si>
    <t>Telephone, inc. radiotelephone</t>
  </si>
  <si>
    <t>Radiotelephone</t>
  </si>
  <si>
    <t>Telephone, except radiotelephone</t>
  </si>
  <si>
    <t>Trends 1998</t>
  </si>
  <si>
    <t>1999</t>
  </si>
  <si>
    <t>operating revenue</t>
  </si>
  <si>
    <t>Table 18.3</t>
  </si>
  <si>
    <t>Table 18.1</t>
  </si>
  <si>
    <t>ASC 98</t>
  </si>
  <si>
    <t>1998</t>
  </si>
  <si>
    <t>adjusted</t>
  </si>
  <si>
    <t>Directory And Mailing List Publishers</t>
  </si>
  <si>
    <t>ASC 97</t>
  </si>
  <si>
    <t>wired telephone</t>
  </si>
  <si>
    <t>LECs</t>
  </si>
  <si>
    <t>CAPs and CLECs</t>
  </si>
  <si>
    <t>Directories / Advertising space</t>
  </si>
  <si>
    <t>ASC 96</t>
  </si>
  <si>
    <t>ASC 95</t>
  </si>
  <si>
    <t>ASC 94</t>
  </si>
  <si>
    <t>Source: FCC Trends, 2008</t>
  </si>
  <si>
    <t>FCC Trends, 1998</t>
  </si>
  <si>
    <t>Table 15.4</t>
  </si>
  <si>
    <t>Table 15.2</t>
  </si>
  <si>
    <t>Source links:</t>
  </si>
  <si>
    <t>Census survey</t>
  </si>
  <si>
    <t>FCC, Telecom Revenue</t>
  </si>
  <si>
    <t>Trends in Telephony, Revenue Section</t>
  </si>
  <si>
    <t>http://www.fcc.gov/wcb/iatd/trends.html</t>
  </si>
  <si>
    <t>AT&amp;T annual reports</t>
  </si>
  <si>
    <t>FCC SCCC/SCI</t>
  </si>
  <si>
    <t>Bell System financials</t>
  </si>
  <si>
    <t>Bell System</t>
  </si>
  <si>
    <t>all reporting carriers</t>
  </si>
  <si>
    <t>phones (stations)</t>
  </si>
  <si>
    <t>toll service</t>
  </si>
  <si>
    <t>miscellaneous</t>
  </si>
  <si>
    <t>uncollectibles</t>
  </si>
  <si>
    <t>Bell-owned</t>
  </si>
  <si>
    <t>Bell-connecting</t>
  </si>
  <si>
    <t>not-connecting</t>
  </si>
  <si>
    <t>Bell-owned share</t>
  </si>
  <si>
    <t>local telephone service</t>
  </si>
  <si>
    <t>local service back project</t>
  </si>
  <si>
    <t>miscellaneous revenue deflator</t>
  </si>
  <si>
    <t>directory advertising/miscellaneous revenue share</t>
  </si>
  <si>
    <t>directory advertising weight for non-Bell lines</t>
  </si>
  <si>
    <t>local inflate</t>
  </si>
  <si>
    <t>Census Historical Statistics</t>
  </si>
  <si>
    <t>See Bicentennial Edition: Historical Statistics of the United States, Colonial Times to 1970, Series R6-R8</t>
  </si>
  <si>
    <t>http://www2.census.gov/prod2/statcomp/documents/CT1970p2-05.pdf</t>
  </si>
  <si>
    <t>SCI</t>
  </si>
  <si>
    <t>contintued by Statistics of Communications Common Carriers</t>
  </si>
  <si>
    <t>SCI Data 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</si>
</sst>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"/>
    <numFmt numFmtId="167" formatCode="&quot;$&quot;#,##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6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140625" defaultRowHeight="12.75"/>
  <cols>
    <col min="1" max="1" width="6.8515625" style="22" customWidth="1"/>
    <col min="2" max="2" width="16.57421875" style="22" customWidth="1"/>
    <col min="3" max="3" width="20.8515625" style="22" customWidth="1"/>
    <col min="4" max="4" width="15.00390625" style="22" customWidth="1"/>
    <col min="5" max="5" width="10.28125" style="6" customWidth="1"/>
    <col min="6" max="6" width="13.28125" style="6" customWidth="1"/>
    <col min="7" max="7" width="16.57421875" style="6" customWidth="1"/>
  </cols>
  <sheetData>
    <row r="1" ht="12.75">
      <c r="A1" s="13" t="s">
        <v>66</v>
      </c>
    </row>
    <row r="2" ht="12.75">
      <c r="A2" s="13" t="s">
        <v>67</v>
      </c>
    </row>
    <row r="3" ht="12.75">
      <c r="A3" s="13" t="s">
        <v>68</v>
      </c>
    </row>
    <row r="4" ht="12.75">
      <c r="A4" s="13"/>
    </row>
    <row r="5" ht="12.75">
      <c r="A5" s="13" t="s">
        <v>69</v>
      </c>
    </row>
    <row r="6" spans="1:3" ht="12.75">
      <c r="A6" s="13" t="s">
        <v>70</v>
      </c>
      <c r="C6" s="22" t="s">
        <v>71</v>
      </c>
    </row>
    <row r="7" ht="12.75">
      <c r="A7" s="13"/>
    </row>
    <row r="8" spans="1:7" ht="38.25">
      <c r="A8" s="3" t="s">
        <v>72</v>
      </c>
      <c r="B8" s="3"/>
      <c r="C8" s="3"/>
      <c r="D8" s="3" t="s">
        <v>73</v>
      </c>
      <c r="E8" s="27" t="s">
        <v>74</v>
      </c>
      <c r="F8" s="27"/>
      <c r="G8" s="4" t="s">
        <v>75</v>
      </c>
    </row>
    <row r="9" spans="2:6" ht="12.75">
      <c r="B9" s="23"/>
      <c r="C9" s="23"/>
      <c r="F9" s="6" t="s">
        <v>76</v>
      </c>
    </row>
    <row r="10" spans="1:7" ht="51">
      <c r="A10" s="22" t="s">
        <v>4</v>
      </c>
      <c r="B10" s="17" t="s">
        <v>77</v>
      </c>
      <c r="C10" s="17" t="s">
        <v>78</v>
      </c>
      <c r="D10" s="3" t="s">
        <v>18</v>
      </c>
      <c r="E10" s="4" t="s">
        <v>42</v>
      </c>
      <c r="F10" s="4" t="s">
        <v>79</v>
      </c>
      <c r="G10" s="4" t="s">
        <v>80</v>
      </c>
    </row>
    <row r="11" spans="1:8" ht="12.75">
      <c r="A11" s="22">
        <v>2007</v>
      </c>
      <c r="B11" s="24">
        <f aca="true" t="shared" si="0" ref="B11:B42">E11/G11</f>
        <v>0.05096347796231921</v>
      </c>
      <c r="C11" s="24">
        <f aca="true" t="shared" si="1" ref="C11:C42">E11/F11</f>
        <v>0.20642370035829333</v>
      </c>
      <c r="D11" s="28">
        <f>telephones!B5</f>
        <v>0.95</v>
      </c>
      <c r="E11" s="6">
        <f>'1942-2007'!U6</f>
        <v>14250</v>
      </c>
      <c r="F11" s="6">
        <f>'1942-2007'!V6</f>
        <v>69032.77082653793</v>
      </c>
      <c r="G11" s="6">
        <f>'local advertising (CS Ad Data)'!I6</f>
        <v>279612</v>
      </c>
      <c r="H11" s="29"/>
    </row>
    <row r="12" spans="1:8" ht="12.75">
      <c r="A12" s="22">
        <v>2006</v>
      </c>
      <c r="B12" s="24">
        <f t="shared" si="0"/>
        <v>0.05110188778390431</v>
      </c>
      <c r="C12" s="24">
        <f t="shared" si="1"/>
        <v>0.21144740758696925</v>
      </c>
      <c r="D12" s="28">
        <f>telephones!B6</f>
        <v>0.934</v>
      </c>
      <c r="E12" s="6">
        <f>'1942-2007'!U7</f>
        <v>14393</v>
      </c>
      <c r="F12" s="6">
        <f>'1942-2007'!V7</f>
        <v>68068.9357427099</v>
      </c>
      <c r="G12" s="6">
        <f>'local advertising (CS Ad Data)'!I7</f>
        <v>281653</v>
      </c>
      <c r="H12" s="30"/>
    </row>
    <row r="13" spans="1:8" ht="12.75">
      <c r="A13" s="22">
        <v>2005</v>
      </c>
      <c r="B13" s="24">
        <f t="shared" si="0"/>
        <v>0.05249120166449014</v>
      </c>
      <c r="C13" s="24">
        <f t="shared" si="1"/>
        <v>0.20467839544970787</v>
      </c>
      <c r="D13" s="28">
        <f>telephones!B7</f>
        <v>0.929</v>
      </c>
      <c r="E13" s="6">
        <f>'1942-2007'!U8</f>
        <v>14229</v>
      </c>
      <c r="F13" s="6">
        <f>'1942-2007'!V8</f>
        <v>69518.81740491878</v>
      </c>
      <c r="G13" s="6">
        <f>'local advertising (CS Ad Data)'!I8</f>
        <v>271074</v>
      </c>
      <c r="H13" s="30"/>
    </row>
    <row r="14" spans="1:8" ht="12.75">
      <c r="A14" s="22">
        <v>2004</v>
      </c>
      <c r="B14" s="24">
        <f t="shared" si="0"/>
        <v>0.05308493134065801</v>
      </c>
      <c r="C14" s="24">
        <f t="shared" si="1"/>
        <v>0.193568900685689</v>
      </c>
      <c r="D14" s="28">
        <f>telephones!B8</f>
        <v>0.935</v>
      </c>
      <c r="E14" s="6">
        <f>'1942-2007'!U9</f>
        <v>14002</v>
      </c>
      <c r="F14" s="6">
        <f>'1942-2007'!V9</f>
        <v>72336</v>
      </c>
      <c r="G14" s="6">
        <f>'local advertising (CS Ad Data)'!I9</f>
        <v>263766</v>
      </c>
      <c r="H14" s="30"/>
    </row>
    <row r="15" spans="1:8" ht="12.75">
      <c r="A15" s="22">
        <v>2003</v>
      </c>
      <c r="B15" s="24">
        <f t="shared" si="0"/>
        <v>0.056608154735474196</v>
      </c>
      <c r="C15" s="24">
        <f t="shared" si="1"/>
        <v>0.18923630025057195</v>
      </c>
      <c r="D15" s="28">
        <f>telephones!B9</f>
        <v>0.947</v>
      </c>
      <c r="E15" s="6">
        <f>'1942-2007'!U10</f>
        <v>13896</v>
      </c>
      <c r="F15" s="6">
        <f>'1942-2007'!V10</f>
        <v>73432</v>
      </c>
      <c r="G15" s="6">
        <f>'local advertising (CS Ad Data)'!I10</f>
        <v>245477</v>
      </c>
      <c r="H15" s="30"/>
    </row>
    <row r="16" spans="1:8" ht="12.75">
      <c r="A16" s="22">
        <v>2002</v>
      </c>
      <c r="B16" s="24">
        <f t="shared" si="0"/>
        <v>0.058157255936675464</v>
      </c>
      <c r="C16" s="24">
        <f t="shared" si="1"/>
        <v>0.17539660309133967</v>
      </c>
      <c r="D16" s="28">
        <f>telephones!B10</f>
        <v>0.953</v>
      </c>
      <c r="E16" s="6">
        <f>'1942-2007'!U11</f>
        <v>13776</v>
      </c>
      <c r="F16" s="6">
        <f>'1942-2007'!V11</f>
        <v>78542</v>
      </c>
      <c r="G16" s="6">
        <f>'local advertising (CS Ad Data)'!I11</f>
        <v>236875</v>
      </c>
      <c r="H16" s="30"/>
    </row>
    <row r="17" spans="1:8" ht="12.75">
      <c r="A17" s="22">
        <v>2001</v>
      </c>
      <c r="B17" s="24">
        <f t="shared" si="0"/>
        <v>0.05876681352605205</v>
      </c>
      <c r="C17" s="24">
        <f t="shared" si="1"/>
        <v>0.16363680142544124</v>
      </c>
      <c r="D17" s="28">
        <f>telephones!B11</f>
        <v>0.949</v>
      </c>
      <c r="E17" s="6">
        <f>'1942-2007'!U12</f>
        <v>13592</v>
      </c>
      <c r="F17" s="6">
        <f>'1942-2007'!V12</f>
        <v>83062</v>
      </c>
      <c r="G17" s="6">
        <f>'local advertising (CS Ad Data)'!I12</f>
        <v>231287</v>
      </c>
      <c r="H17" s="30"/>
    </row>
    <row r="18" spans="1:8" ht="12.75">
      <c r="A18" s="22">
        <v>2000</v>
      </c>
      <c r="B18" s="24">
        <f t="shared" si="0"/>
        <v>0.05345251179931467</v>
      </c>
      <c r="C18" s="24">
        <f t="shared" si="1"/>
        <v>0.15466641722984822</v>
      </c>
      <c r="D18" s="28">
        <f>telephones!B12</f>
        <v>0.941</v>
      </c>
      <c r="E18" s="6">
        <f>'1942-2007'!U13</f>
        <v>13228</v>
      </c>
      <c r="F18" s="6">
        <f>'1942-2007'!V13</f>
        <v>85526</v>
      </c>
      <c r="G18" s="6">
        <f>'local advertising (CS Ad Data)'!I13</f>
        <v>247472</v>
      </c>
      <c r="H18" s="29"/>
    </row>
    <row r="19" spans="1:7" ht="12.75">
      <c r="A19" s="22">
        <v>1999</v>
      </c>
      <c r="B19" s="24">
        <f t="shared" si="0"/>
        <v>0.05691203195566511</v>
      </c>
      <c r="C19" s="24">
        <f t="shared" si="1"/>
        <v>0.16912855748793562</v>
      </c>
      <c r="D19" s="28">
        <f>telephones!B13</f>
        <v>0.941</v>
      </c>
      <c r="E19" s="6">
        <f>'1942-2007'!U14</f>
        <v>12652</v>
      </c>
      <c r="F19" s="6">
        <f>'1942-2007'!V14</f>
        <v>74807</v>
      </c>
      <c r="G19" s="6">
        <f>'local advertising (CS Ad Data)'!I14</f>
        <v>222308</v>
      </c>
    </row>
    <row r="20" spans="1:7" ht="12.75">
      <c r="A20" s="22">
        <v>1998</v>
      </c>
      <c r="B20" s="24">
        <f t="shared" si="0"/>
        <v>0.05800761501134511</v>
      </c>
      <c r="C20" s="24">
        <f t="shared" si="1"/>
        <v>0.18409759168413214</v>
      </c>
      <c r="D20" s="28">
        <f>telephones!B14</f>
        <v>0.942</v>
      </c>
      <c r="E20" s="6">
        <f>'1942-2007'!U15</f>
        <v>11990</v>
      </c>
      <c r="F20" s="6">
        <f>'1942-2007'!V15</f>
        <v>65128.5</v>
      </c>
      <c r="G20" s="6">
        <f>'local advertising (CS Ad Data)'!I15</f>
        <v>206697</v>
      </c>
    </row>
    <row r="21" spans="1:7" ht="12.75">
      <c r="A21" s="22">
        <v>1997</v>
      </c>
      <c r="B21" s="24">
        <f t="shared" si="0"/>
        <v>0.06091324541804201</v>
      </c>
      <c r="C21" s="24">
        <f t="shared" si="1"/>
        <v>0.20017523876281434</v>
      </c>
      <c r="D21" s="28">
        <f>telephones!B15</f>
        <v>0.938</v>
      </c>
      <c r="E21" s="6">
        <f>'1942-2007'!U16</f>
        <v>11423</v>
      </c>
      <c r="F21" s="6">
        <f>'1942-2007'!V16</f>
        <v>57065</v>
      </c>
      <c r="G21" s="6">
        <f>'local advertising (CS Ad Data)'!I16</f>
        <v>187529</v>
      </c>
    </row>
    <row r="22" spans="1:7" ht="12.75">
      <c r="A22" s="22">
        <v>1996</v>
      </c>
      <c r="B22" s="24">
        <f t="shared" si="0"/>
        <v>0.061912914455287335</v>
      </c>
      <c r="C22" s="24">
        <f t="shared" si="1"/>
        <v>0.20315338089620433</v>
      </c>
      <c r="D22" s="28">
        <f>telephones!B16</f>
        <v>0.939</v>
      </c>
      <c r="E22" s="6">
        <f>'1942-2007'!U17</f>
        <v>10849</v>
      </c>
      <c r="F22" s="6">
        <f>'1942-2007'!V17</f>
        <v>53403</v>
      </c>
      <c r="G22" s="6">
        <f>'local advertising (CS Ad Data)'!I17</f>
        <v>175230</v>
      </c>
    </row>
    <row r="23" spans="1:7" ht="12.75">
      <c r="A23" s="22">
        <v>1995</v>
      </c>
      <c r="B23" s="24">
        <f t="shared" si="0"/>
        <v>0.06282452587000552</v>
      </c>
      <c r="C23" s="24">
        <f t="shared" si="1"/>
        <v>0.20742061642586476</v>
      </c>
      <c r="D23" s="28">
        <f>telephones!B17</f>
        <v>0.939</v>
      </c>
      <c r="E23" s="6">
        <f>'1942-2007'!U18</f>
        <v>10236</v>
      </c>
      <c r="F23" s="6">
        <f>'1942-2007'!V18</f>
        <v>49349</v>
      </c>
      <c r="G23" s="6">
        <f>'local advertising (CS Ad Data)'!I18</f>
        <v>162930</v>
      </c>
    </row>
    <row r="24" spans="1:7" ht="12.75">
      <c r="A24" s="22">
        <v>1994</v>
      </c>
      <c r="B24" s="24">
        <f t="shared" si="0"/>
        <v>0.0642056148055207</v>
      </c>
      <c r="C24" s="24">
        <f t="shared" si="1"/>
        <v>0.21055676996271055</v>
      </c>
      <c r="D24" s="28">
        <f>telephones!B18</f>
        <v>0.938</v>
      </c>
      <c r="E24" s="6">
        <f>'1942-2007'!U19</f>
        <v>9825</v>
      </c>
      <c r="F24" s="6">
        <f>'1942-2007'!V19</f>
        <v>46662</v>
      </c>
      <c r="G24" s="6">
        <f>'local advertising (CS Ad Data)'!I19</f>
        <v>153024</v>
      </c>
    </row>
    <row r="25" spans="1:7" ht="12.75">
      <c r="A25" s="22">
        <v>1993</v>
      </c>
      <c r="B25" s="24">
        <f t="shared" si="0"/>
        <v>0.06751752319872868</v>
      </c>
      <c r="C25" s="24">
        <f t="shared" si="1"/>
        <v>0.21065562884589845</v>
      </c>
      <c r="D25" s="28">
        <f>telephones!B19</f>
        <v>0.942</v>
      </c>
      <c r="E25" s="6">
        <f>'1942-2007'!U20</f>
        <v>9517</v>
      </c>
      <c r="F25" s="6">
        <f>'1942-2007'!V20</f>
        <v>45178</v>
      </c>
      <c r="G25" s="6">
        <f>'local advertising (CS Ad Data)'!I20</f>
        <v>140956</v>
      </c>
    </row>
    <row r="26" spans="1:7" ht="12.75">
      <c r="A26" s="22">
        <v>1992</v>
      </c>
      <c r="B26" s="24">
        <f t="shared" si="0"/>
        <v>0.0696822429906542</v>
      </c>
      <c r="C26" s="24">
        <f t="shared" si="1"/>
        <v>0.21503887773701577</v>
      </c>
      <c r="D26" s="28">
        <f>telephones!B20</f>
        <v>0.938</v>
      </c>
      <c r="E26" s="6">
        <f>'1942-2007'!U21</f>
        <v>9320</v>
      </c>
      <c r="F26" s="6">
        <f>'1942-2007'!V21</f>
        <v>43341</v>
      </c>
      <c r="G26" s="6">
        <f>'local advertising (CS Ad Data)'!I21</f>
        <v>133750</v>
      </c>
    </row>
    <row r="27" spans="1:9" ht="12.75">
      <c r="A27" s="22">
        <v>1991</v>
      </c>
      <c r="B27" s="24">
        <f t="shared" si="0"/>
        <v>0.07153764647220144</v>
      </c>
      <c r="C27" s="24">
        <f t="shared" si="1"/>
        <v>0.22203414421821346</v>
      </c>
      <c r="D27" s="28">
        <f>telephones!B21</f>
        <v>0.934</v>
      </c>
      <c r="E27" s="6">
        <f>'1942-2007'!U22</f>
        <v>9182</v>
      </c>
      <c r="F27" s="6">
        <f>'1942-2007'!V22</f>
        <v>41354</v>
      </c>
      <c r="G27" s="6">
        <f>'local advertising (CS Ad Data)'!I22</f>
        <v>128352</v>
      </c>
      <c r="I27" t="s">
        <v>81</v>
      </c>
    </row>
    <row r="28" spans="1:9" ht="12.75">
      <c r="A28" s="22">
        <v>1990</v>
      </c>
      <c r="B28" s="24">
        <f t="shared" si="0"/>
        <v>0.06867844392465838</v>
      </c>
      <c r="C28" s="24">
        <f t="shared" si="1"/>
        <v>0.22215032354405176</v>
      </c>
      <c r="D28" s="28">
        <f>telephones!B22</f>
        <v>0.933</v>
      </c>
      <c r="E28" s="6">
        <f>'1942-2007'!U23</f>
        <v>8926</v>
      </c>
      <c r="F28" s="6">
        <f>'1942-2007'!V23</f>
        <v>40180</v>
      </c>
      <c r="G28" s="6">
        <f>'local advertising (CS Ad Data)'!I23</f>
        <v>129968</v>
      </c>
      <c r="I28" s="30">
        <f aca="true" t="shared" si="2" ref="I28:I57">F28/F29-1</f>
        <v>0.052328322246084635</v>
      </c>
    </row>
    <row r="29" spans="1:9" ht="12.75">
      <c r="A29" s="22">
        <v>1989</v>
      </c>
      <c r="B29" s="24">
        <f t="shared" si="0"/>
        <v>0.0667628436322834</v>
      </c>
      <c r="C29" s="24">
        <f t="shared" si="1"/>
        <v>0.21816562778272486</v>
      </c>
      <c r="D29" s="28">
        <f>telephones!B23</f>
        <v>0.93</v>
      </c>
      <c r="E29" s="6">
        <f>'1942-2007'!U24</f>
        <v>8330</v>
      </c>
      <c r="F29" s="6">
        <f>'1942-2007'!V24</f>
        <v>38182</v>
      </c>
      <c r="G29" s="6">
        <f>'local advertising (CS Ad Data)'!I24</f>
        <v>124770</v>
      </c>
      <c r="I29" s="30">
        <f t="shared" si="2"/>
        <v>0.026465730800990794</v>
      </c>
    </row>
    <row r="30" spans="1:9" ht="12.75">
      <c r="A30" s="22">
        <v>1988</v>
      </c>
      <c r="B30" s="24">
        <f t="shared" si="0"/>
        <v>0.0655242105263158</v>
      </c>
      <c r="C30" s="24">
        <f t="shared" si="1"/>
        <v>0.20918050000949426</v>
      </c>
      <c r="D30" s="28">
        <f>telephones!B24</f>
        <v>0.925</v>
      </c>
      <c r="E30" s="6">
        <f>'1942-2007'!U25</f>
        <v>7781</v>
      </c>
      <c r="F30" s="6">
        <f>'1942-2007'!V25</f>
        <v>37197.539921966134</v>
      </c>
      <c r="G30" s="6">
        <f>'local advertising (CS Ad Data)'!I25</f>
        <v>118750</v>
      </c>
      <c r="I30" s="30">
        <f t="shared" si="2"/>
        <v>0.040000000000000036</v>
      </c>
    </row>
    <row r="31" spans="1:9" ht="12.75">
      <c r="A31" s="22">
        <v>1987</v>
      </c>
      <c r="B31" s="24">
        <f t="shared" si="0"/>
        <v>0.06620114264985943</v>
      </c>
      <c r="C31" s="24">
        <f t="shared" si="1"/>
        <v>0.2040995188371778</v>
      </c>
      <c r="D31" s="28">
        <f>telephones!B25</f>
        <v>0.923</v>
      </c>
      <c r="E31" s="6">
        <f>'1942-2007'!U26</f>
        <v>7300</v>
      </c>
      <c r="F31" s="6">
        <f>'1942-2007'!V26</f>
        <v>35766.86530958282</v>
      </c>
      <c r="G31" s="6">
        <f>'local advertising (CS Ad Data)'!I26</f>
        <v>110270</v>
      </c>
      <c r="I31" s="30">
        <f t="shared" si="2"/>
        <v>0.012876658605137425</v>
      </c>
    </row>
    <row r="32" spans="1:9" ht="12.75">
      <c r="A32" s="22">
        <v>1986</v>
      </c>
      <c r="B32" s="24">
        <f t="shared" si="0"/>
        <v>0.06349516459900362</v>
      </c>
      <c r="C32" s="24">
        <f t="shared" si="1"/>
        <v>0.1840725549736521</v>
      </c>
      <c r="D32" s="28">
        <f>telephones!B26</f>
        <v>0.924</v>
      </c>
      <c r="E32" s="6">
        <f>'1942-2007'!U27</f>
        <v>6500</v>
      </c>
      <c r="F32" s="6">
        <f>'1942-2007'!V27</f>
        <v>35312.1626465738</v>
      </c>
      <c r="G32" s="6">
        <f>'local advertising (CS Ad Data)'!I27</f>
        <v>102370</v>
      </c>
      <c r="I32" s="30">
        <f t="shared" si="2"/>
        <v>0.05415834079790538</v>
      </c>
    </row>
    <row r="33" spans="1:9" ht="12.75">
      <c r="A33" s="22">
        <v>1985</v>
      </c>
      <c r="B33" s="24">
        <f t="shared" si="0"/>
        <v>0.06111696522655427</v>
      </c>
      <c r="C33" s="24">
        <f t="shared" si="1"/>
        <v>0.1731448293841918</v>
      </c>
      <c r="D33" s="28">
        <f>telephones!B27</f>
        <v>0.919</v>
      </c>
      <c r="E33" s="6">
        <f>'1942-2007'!U28</f>
        <v>5800</v>
      </c>
      <c r="F33" s="6">
        <f>'1942-2007'!V28</f>
        <v>33497.968265228155</v>
      </c>
      <c r="G33" s="6">
        <f>'local advertising (CS Ad Data)'!I28</f>
        <v>94900</v>
      </c>
      <c r="I33" s="30">
        <f t="shared" si="2"/>
        <v>0.046774135381730364</v>
      </c>
    </row>
    <row r="34" spans="1:9" ht="12.75">
      <c r="A34" s="22">
        <v>1984</v>
      </c>
      <c r="B34" s="24">
        <f t="shared" si="0"/>
        <v>0.055675491421429385</v>
      </c>
      <c r="C34" s="24">
        <f t="shared" si="1"/>
        <v>0.15311953318359095</v>
      </c>
      <c r="D34" s="28">
        <f>telephones!B28</f>
        <v>0.914</v>
      </c>
      <c r="E34" s="6">
        <f>'1942-2007'!U29</f>
        <v>4900</v>
      </c>
      <c r="F34" s="6">
        <f>'1942-2007'!V29</f>
        <v>32001.142493850737</v>
      </c>
      <c r="G34" s="6">
        <f>'local advertising (CS Ad Data)'!I29</f>
        <v>88010</v>
      </c>
      <c r="I34" s="30">
        <f t="shared" si="2"/>
        <v>0.040000000000000036</v>
      </c>
    </row>
    <row r="35" spans="1:9" ht="12.75">
      <c r="A35" s="22">
        <v>1983</v>
      </c>
      <c r="B35" s="24">
        <f t="shared" si="0"/>
        <v>0.05789473684210526</v>
      </c>
      <c r="C35" s="24">
        <f t="shared" si="1"/>
        <v>0.14299489466288004</v>
      </c>
      <c r="D35" s="28">
        <f>telephones!B29</f>
        <v>0.914</v>
      </c>
      <c r="E35" s="6">
        <f>'1942-2007'!U30</f>
        <v>4400</v>
      </c>
      <c r="F35" s="6">
        <f>'1942-2007'!V30</f>
        <v>30770.329321010322</v>
      </c>
      <c r="G35" s="6">
        <f>'local advertising (CS Ad Data)'!I30</f>
        <v>76000</v>
      </c>
      <c r="I35" s="30">
        <f t="shared" si="2"/>
        <v>0.03786086133459543</v>
      </c>
    </row>
    <row r="36" spans="1:9" ht="12.75">
      <c r="A36" s="22">
        <v>1982</v>
      </c>
      <c r="B36" s="24">
        <f t="shared" si="0"/>
        <v>0.056997150142492875</v>
      </c>
      <c r="C36" s="24">
        <f t="shared" si="1"/>
        <v>0.12817124028563917</v>
      </c>
      <c r="D36" s="28">
        <f>telephones!B30</f>
        <v>0.9179999999999999</v>
      </c>
      <c r="E36" s="6">
        <f>'1942-2007'!U31</f>
        <v>3800</v>
      </c>
      <c r="F36" s="6">
        <f>'1942-2007'!V31</f>
        <v>29647.836687320934</v>
      </c>
      <c r="G36" s="6">
        <f>'local advertising (CS Ad Data)'!I31</f>
        <v>66670</v>
      </c>
      <c r="I36" s="30">
        <f t="shared" si="2"/>
        <v>0.12978541384472808</v>
      </c>
    </row>
    <row r="37" spans="1:9" ht="12.75">
      <c r="A37" s="22">
        <v>1981</v>
      </c>
      <c r="B37" s="24">
        <f t="shared" si="0"/>
        <v>0.05458154151505128</v>
      </c>
      <c r="C37" s="24">
        <f t="shared" si="1"/>
        <v>0.12575257699264203</v>
      </c>
      <c r="D37" s="28">
        <f>telephones!B31</f>
        <v>0.9179999999999999</v>
      </c>
      <c r="E37" s="6">
        <f>'1942-2007'!U32</f>
        <v>3300</v>
      </c>
      <c r="F37" s="6">
        <f>'1942-2007'!V32</f>
        <v>26242.00695460172</v>
      </c>
      <c r="G37" s="6">
        <f>'local advertising (CS Ad Data)'!I32</f>
        <v>60460</v>
      </c>
      <c r="I37" s="30">
        <f t="shared" si="2"/>
        <v>0.13813947827498074</v>
      </c>
    </row>
    <row r="38" spans="1:9" ht="12.75">
      <c r="A38" s="22">
        <v>1980</v>
      </c>
      <c r="B38" s="24">
        <f t="shared" si="0"/>
        <v>0.05413477692738473</v>
      </c>
      <c r="C38" s="24">
        <f t="shared" si="1"/>
        <v>0.12577561208285024</v>
      </c>
      <c r="D38" s="28">
        <f>telephones!B32</f>
        <v>0.9179999999999999</v>
      </c>
      <c r="E38" s="6">
        <f>'1942-2007'!U33</f>
        <v>2900</v>
      </c>
      <c r="F38" s="6">
        <f>'1942-2007'!V33</f>
        <v>23056.934106508084</v>
      </c>
      <c r="G38" s="6">
        <f>'local advertising (CS Ad Data)'!I33</f>
        <v>53570</v>
      </c>
      <c r="I38" s="30">
        <f t="shared" si="2"/>
        <v>0.10543546506413137</v>
      </c>
    </row>
    <row r="39" spans="1:9" ht="12.75">
      <c r="A39" s="22">
        <v>1979</v>
      </c>
      <c r="B39" s="24">
        <f t="shared" si="0"/>
        <v>0.04880073800738007</v>
      </c>
      <c r="C39" s="24">
        <f t="shared" si="1"/>
        <v>0.11413005356346993</v>
      </c>
      <c r="D39" s="28">
        <f>telephones!B33</f>
        <v>0.9199999999999999</v>
      </c>
      <c r="E39" s="6">
        <f>'1942-2007'!U34</f>
        <v>2380.5</v>
      </c>
      <c r="F39" s="6">
        <f>'1942-2007'!V34</f>
        <v>20857.78395500496</v>
      </c>
      <c r="G39" s="6">
        <f>'local advertising (CS Ad Data)'!I34</f>
        <v>48780</v>
      </c>
      <c r="I39" s="30">
        <f t="shared" si="2"/>
        <v>0.07740626207962897</v>
      </c>
    </row>
    <row r="40" spans="1:9" ht="12.75">
      <c r="A40" s="22">
        <v>1978</v>
      </c>
      <c r="B40" s="24">
        <f t="shared" si="0"/>
        <v>0.04656000461573966</v>
      </c>
      <c r="C40" s="24">
        <f t="shared" si="1"/>
        <v>0.10421087307693899</v>
      </c>
      <c r="D40" s="28">
        <f>telephones!B34</f>
        <v>0.9106122448979591</v>
      </c>
      <c r="E40" s="6">
        <f>'1942-2007'!U35</f>
        <v>2017.4449999999997</v>
      </c>
      <c r="F40" s="6">
        <f>'1942-2007'!V35</f>
        <v>19359.25628902963</v>
      </c>
      <c r="G40" s="6">
        <f>'local advertising (CS Ad Data)'!I35</f>
        <v>43330</v>
      </c>
      <c r="I40" s="30">
        <f t="shared" si="2"/>
        <v>0.09456314787391573</v>
      </c>
    </row>
    <row r="41" spans="1:9" ht="12.75">
      <c r="A41" s="22">
        <v>1977</v>
      </c>
      <c r="B41" s="24">
        <f t="shared" si="0"/>
        <v>0.046316372863247864</v>
      </c>
      <c r="C41" s="24">
        <f t="shared" si="1"/>
        <v>0.098044341577136</v>
      </c>
      <c r="D41" s="28">
        <f>telephones!B35</f>
        <v>0.9012244897959183</v>
      </c>
      <c r="E41" s="6">
        <f>'1942-2007'!U36</f>
        <v>1734.085</v>
      </c>
      <c r="F41" s="6">
        <f>'1942-2007'!V36</f>
        <v>17686.742264832443</v>
      </c>
      <c r="G41" s="6">
        <f>'local advertising (CS Ad Data)'!I36</f>
        <v>37440</v>
      </c>
      <c r="I41" s="30">
        <f t="shared" si="2"/>
        <v>0.09459302998726415</v>
      </c>
    </row>
    <row r="42" spans="1:9" ht="12.75">
      <c r="A42" s="22">
        <v>1976</v>
      </c>
      <c r="B42" s="24">
        <f t="shared" si="0"/>
        <v>0.045181531531531524</v>
      </c>
      <c r="C42" s="24">
        <f t="shared" si="1"/>
        <v>0.09311293428958609</v>
      </c>
      <c r="D42" s="28">
        <f>telephones!B36</f>
        <v>0.8918367346938775</v>
      </c>
      <c r="E42" s="6">
        <f>'1942-2007'!U37</f>
        <v>1504.5449999999998</v>
      </c>
      <c r="F42" s="6">
        <f>'1942-2007'!V37</f>
        <v>16158.281461958726</v>
      </c>
      <c r="G42" s="6">
        <f>'local advertising (CS Ad Data)'!I37</f>
        <v>33300</v>
      </c>
      <c r="I42" s="30">
        <f t="shared" si="2"/>
        <v>0.11058248682011063</v>
      </c>
    </row>
    <row r="43" spans="1:9" ht="12.75">
      <c r="A43" s="22">
        <v>1975</v>
      </c>
      <c r="B43" s="24">
        <f aca="true" t="shared" si="3" ref="B43:B74">E43/G43</f>
        <v>0.04761164874551971</v>
      </c>
      <c r="C43" s="24">
        <f aca="true" t="shared" si="4" ref="C43:C74">E43/F43</f>
        <v>0.09130048319668045</v>
      </c>
      <c r="D43" s="28">
        <f>telephones!B37</f>
        <v>0.8918367346938775</v>
      </c>
      <c r="E43" s="6">
        <f>'1942-2007'!U38</f>
        <v>1328.3649999999998</v>
      </c>
      <c r="F43" s="6">
        <f>'1942-2007'!V38</f>
        <v>14549.375353670604</v>
      </c>
      <c r="G43" s="6">
        <f>'local advertising (CS Ad Data)'!I38</f>
        <v>27900</v>
      </c>
      <c r="I43" s="30">
        <f t="shared" si="2"/>
        <v>0.08921568627450971</v>
      </c>
    </row>
    <row r="44" spans="1:9" ht="12.75">
      <c r="A44" s="22">
        <v>1974</v>
      </c>
      <c r="B44" s="24">
        <f t="shared" si="3"/>
        <v>0.045523497370398194</v>
      </c>
      <c r="C44" s="24">
        <f t="shared" si="4"/>
        <v>0.09072212405677668</v>
      </c>
      <c r="D44" s="28">
        <f>telephones!B38</f>
        <v>0.8824489795918367</v>
      </c>
      <c r="E44" s="6">
        <f>'1942-2007'!U39</f>
        <v>1211.8355</v>
      </c>
      <c r="F44" s="6">
        <f>'1942-2007'!V39</f>
        <v>13357.662340903706</v>
      </c>
      <c r="G44" s="6">
        <f>'local advertising (CS Ad Data)'!I39</f>
        <v>26620</v>
      </c>
      <c r="I44" s="30">
        <f t="shared" si="2"/>
        <v>0.1208791208791209</v>
      </c>
    </row>
    <row r="45" spans="1:9" ht="12.75">
      <c r="A45" s="22">
        <v>1973</v>
      </c>
      <c r="B45" s="24">
        <f t="shared" si="3"/>
        <v>0.04408532826261008</v>
      </c>
      <c r="C45" s="24">
        <f t="shared" si="4"/>
        <v>0.09240911932673561</v>
      </c>
      <c r="D45" s="28">
        <f>telephones!B39</f>
        <v>0.8824489795918367</v>
      </c>
      <c r="E45" s="6">
        <f>'1942-2007'!U40</f>
        <v>1101.2514999999999</v>
      </c>
      <c r="F45" s="6">
        <f>'1942-2007'!V40</f>
        <v>11917.130127668992</v>
      </c>
      <c r="G45" s="6">
        <f>'local advertising (CS Ad Data)'!I40</f>
        <v>24980</v>
      </c>
      <c r="I45" s="30">
        <f t="shared" si="2"/>
        <v>0.10667129951355103</v>
      </c>
    </row>
    <row r="46" spans="1:9" ht="12.75">
      <c r="A46" s="22">
        <v>1972</v>
      </c>
      <c r="B46" s="24">
        <f t="shared" si="3"/>
        <v>0.04364549763033175</v>
      </c>
      <c r="C46" s="24">
        <f t="shared" si="4"/>
        <v>0.09407225518666922</v>
      </c>
      <c r="D46" s="28">
        <f>telephones!B40</f>
        <v>0.8636734693877551</v>
      </c>
      <c r="E46" s="6">
        <f>'1942-2007'!U41</f>
        <v>1013.012</v>
      </c>
      <c r="F46" s="6">
        <f>'1942-2007'!V41</f>
        <v>10768.44599919352</v>
      </c>
      <c r="G46" s="6">
        <f>'local advertising (CS Ad Data)'!I41</f>
        <v>23210</v>
      </c>
      <c r="I46" s="30">
        <f t="shared" si="2"/>
        <v>0.13192334542737205</v>
      </c>
    </row>
    <row r="47" spans="1:9" ht="12.75">
      <c r="A47" s="22">
        <v>1971</v>
      </c>
      <c r="B47" s="24">
        <f t="shared" si="3"/>
        <v>0.045518888888888887</v>
      </c>
      <c r="C47" s="24">
        <f t="shared" si="4"/>
        <v>0.09904350033409733</v>
      </c>
      <c r="D47" s="28">
        <f>telephones!B41</f>
        <v>0.8542857142857143</v>
      </c>
      <c r="E47" s="6">
        <f>'1942-2007'!U42</f>
        <v>942.241</v>
      </c>
      <c r="F47" s="6">
        <f>'1942-2007'!V42</f>
        <v>9513.405693675977</v>
      </c>
      <c r="G47" s="6">
        <f>'local advertising (CS Ad Data)'!I42</f>
        <v>20700</v>
      </c>
      <c r="I47" s="30">
        <f t="shared" si="2"/>
        <v>0.09308699297091616</v>
      </c>
    </row>
    <row r="48" spans="1:9" ht="12.75">
      <c r="A48" s="22">
        <v>1970</v>
      </c>
      <c r="B48" s="24">
        <f t="shared" si="3"/>
        <v>0.04532411764705882</v>
      </c>
      <c r="C48" s="24">
        <f t="shared" si="4"/>
        <v>0.1018110295076535</v>
      </c>
      <c r="D48" s="28">
        <f>telephones!B42</f>
        <v>0.849591836734694</v>
      </c>
      <c r="E48" s="6">
        <f>'1942-2007'!U43</f>
        <v>886.0864999999999</v>
      </c>
      <c r="F48" s="6">
        <f>'1942-2007'!V43</f>
        <v>8703.246635310663</v>
      </c>
      <c r="G48" s="6">
        <f>'local advertising (CS Ad Data)'!I43</f>
        <v>19550</v>
      </c>
      <c r="I48" s="30">
        <f t="shared" si="2"/>
        <v>0.09430278509597279</v>
      </c>
    </row>
    <row r="49" spans="1:9" ht="12.75">
      <c r="A49" s="22">
        <v>1969</v>
      </c>
      <c r="B49" s="24">
        <f t="shared" si="3"/>
        <v>0.04125550978372811</v>
      </c>
      <c r="C49" s="24">
        <f t="shared" si="4"/>
        <v>0.1007366251591314</v>
      </c>
      <c r="D49" s="28">
        <f>telephones!B43</f>
        <v>0.8430204081632653</v>
      </c>
      <c r="E49" s="6">
        <f>'1942-2007'!U44</f>
        <v>801.182</v>
      </c>
      <c r="F49" s="6">
        <f>'1942-2007'!V44</f>
        <v>7953.2344739005375</v>
      </c>
      <c r="G49" s="6">
        <f>'local advertising (CS Ad Data)'!I44</f>
        <v>19420</v>
      </c>
      <c r="I49" s="30">
        <f t="shared" si="2"/>
        <v>0.0898975785466154</v>
      </c>
    </row>
    <row r="50" spans="1:9" ht="12.75">
      <c r="A50" s="22">
        <v>1968</v>
      </c>
      <c r="B50" s="24">
        <f t="shared" si="3"/>
        <v>0.04063079049198452</v>
      </c>
      <c r="C50" s="24">
        <f t="shared" si="4"/>
        <v>0.10072464375770453</v>
      </c>
      <c r="D50" s="28">
        <f>telephones!B44</f>
        <v>0.8308163265306122</v>
      </c>
      <c r="E50" s="6">
        <f>'1942-2007'!U45</f>
        <v>735.011</v>
      </c>
      <c r="F50" s="6">
        <f>'1942-2007'!V45</f>
        <v>7297.2310705618975</v>
      </c>
      <c r="G50" s="6">
        <f>'local advertising (CS Ad Data)'!I45</f>
        <v>18090</v>
      </c>
      <c r="I50" s="30">
        <f t="shared" si="2"/>
        <v>0.07178578298024352</v>
      </c>
    </row>
    <row r="51" spans="1:9" ht="12.75">
      <c r="A51" s="22">
        <v>1967</v>
      </c>
      <c r="B51" s="24">
        <f t="shared" si="3"/>
        <v>0.04073604030823947</v>
      </c>
      <c r="C51" s="24">
        <f t="shared" si="4"/>
        <v>0.10093546487703842</v>
      </c>
      <c r="D51" s="28">
        <f>telephones!B45</f>
        <v>0.8176734693877552</v>
      </c>
      <c r="E51" s="6">
        <f>'1942-2007'!U46</f>
        <v>687.2169999999999</v>
      </c>
      <c r="F51" s="6">
        <f>'1942-2007'!V46</f>
        <v>6808.479069642976</v>
      </c>
      <c r="G51" s="6">
        <f>'local advertising (CS Ad Data)'!I46</f>
        <v>16870</v>
      </c>
      <c r="I51" s="30">
        <f t="shared" si="2"/>
        <v>0.06385839776663671</v>
      </c>
    </row>
    <row r="52" spans="1:9" ht="12.75">
      <c r="A52" s="22">
        <v>1966</v>
      </c>
      <c r="B52" s="24">
        <f t="shared" si="3"/>
        <v>0.038892543595911</v>
      </c>
      <c r="C52" s="24">
        <f t="shared" si="4"/>
        <v>0.10106303023691024</v>
      </c>
      <c r="D52" s="28">
        <f>telephones!B46</f>
        <v>0.8101632653061225</v>
      </c>
      <c r="E52" s="6">
        <f>'1942-2007'!U47</f>
        <v>646.783</v>
      </c>
      <c r="F52" s="6">
        <f>'1942-2007'!V47</f>
        <v>6399.798209927233</v>
      </c>
      <c r="G52" s="6">
        <f>'local advertising (CS Ad Data)'!I47</f>
        <v>16630</v>
      </c>
      <c r="I52" s="30">
        <f t="shared" si="2"/>
        <v>0.07317417492784539</v>
      </c>
    </row>
    <row r="53" spans="1:9" ht="12.75">
      <c r="A53" s="22">
        <v>1965</v>
      </c>
      <c r="B53" s="24">
        <f t="shared" si="3"/>
        <v>0.039609016393442616</v>
      </c>
      <c r="C53" s="24">
        <f t="shared" si="4"/>
        <v>0.10129029454123194</v>
      </c>
      <c r="D53" s="28">
        <f>telephones!B47</f>
        <v>0.794204081632653</v>
      </c>
      <c r="E53" s="6">
        <f>'1942-2007'!U48</f>
        <v>604.0374999999999</v>
      </c>
      <c r="F53" s="6">
        <f>'1942-2007'!V48</f>
        <v>5963.429198580484</v>
      </c>
      <c r="G53" s="6">
        <f>'local advertising (CS Ad Data)'!I48</f>
        <v>15250</v>
      </c>
      <c r="I53" s="30">
        <f t="shared" si="2"/>
        <v>0.06294079397102226</v>
      </c>
    </row>
    <row r="54" spans="1:9" ht="12.75">
      <c r="A54" s="22">
        <v>1964</v>
      </c>
      <c r="B54" s="24">
        <f t="shared" si="3"/>
        <v>0.04042636042402827</v>
      </c>
      <c r="C54" s="24">
        <f t="shared" si="4"/>
        <v>0.10196100112035555</v>
      </c>
      <c r="D54" s="28">
        <f>telephones!B48</f>
        <v>0.7773061224489796</v>
      </c>
      <c r="E54" s="6">
        <f>'1942-2007'!U49</f>
        <v>572.033</v>
      </c>
      <c r="F54" s="6">
        <f>'1942-2007'!V49</f>
        <v>5610.311724232364</v>
      </c>
      <c r="G54" s="6">
        <f>'local advertising (CS Ad Data)'!I49</f>
        <v>14150</v>
      </c>
      <c r="I54" s="30">
        <f t="shared" si="2"/>
        <v>0.06255536264748596</v>
      </c>
    </row>
    <row r="55" spans="1:9" ht="12.75">
      <c r="A55" s="22">
        <v>1963</v>
      </c>
      <c r="B55" s="24">
        <f t="shared" si="3"/>
        <v>0.04108484732824427</v>
      </c>
      <c r="C55" s="24">
        <f t="shared" si="4"/>
        <v>0.10193364356091912</v>
      </c>
      <c r="D55" s="28">
        <f>telephones!B49</f>
        <v>0.7641632653061226</v>
      </c>
      <c r="E55" s="6">
        <f>'1942-2007'!U50</f>
        <v>538.2115</v>
      </c>
      <c r="F55" s="6">
        <f>'1942-2007'!V50</f>
        <v>5280.0182667692625</v>
      </c>
      <c r="G55" s="6">
        <f>'local advertising (CS Ad Data)'!I50</f>
        <v>13100</v>
      </c>
      <c r="I55" s="30">
        <f t="shared" si="2"/>
        <v>0.06149390702572588</v>
      </c>
    </row>
    <row r="56" spans="1:9" ht="12.75">
      <c r="A56" s="22">
        <v>1962</v>
      </c>
      <c r="B56" s="24">
        <f t="shared" si="3"/>
        <v>0.04104935639581657</v>
      </c>
      <c r="C56" s="24">
        <f t="shared" si="4"/>
        <v>0.10257925995413036</v>
      </c>
      <c r="D56" s="28">
        <f>telephones!B50</f>
        <v>0.7528979591836735</v>
      </c>
      <c r="E56" s="6">
        <f>'1942-2007'!U51</f>
        <v>510.2435</v>
      </c>
      <c r="F56" s="6">
        <f>'1942-2007'!V51</f>
        <v>4974.139024088904</v>
      </c>
      <c r="G56" s="6">
        <f>'local advertising (CS Ad Data)'!I51</f>
        <v>12430</v>
      </c>
      <c r="I56" s="30">
        <f t="shared" si="2"/>
        <v>0.06691278264882317</v>
      </c>
    </row>
    <row r="57" spans="1:9" ht="12.75">
      <c r="A57" s="22">
        <v>1961</v>
      </c>
      <c r="B57" s="24">
        <f t="shared" si="3"/>
        <v>0.04118182967959528</v>
      </c>
      <c r="C57" s="24">
        <f t="shared" si="4"/>
        <v>0.10476140787038951</v>
      </c>
      <c r="D57" s="28">
        <f>telephones!B51</f>
        <v>0.7406938775510205</v>
      </c>
      <c r="E57" s="6">
        <f>'1942-2007'!U52</f>
        <v>488.4165</v>
      </c>
      <c r="F57" s="6">
        <f>'1942-2007'!V52</f>
        <v>4662.179612976062</v>
      </c>
      <c r="G57" s="6">
        <f>'local advertising (CS Ad Data)'!I52</f>
        <v>11860</v>
      </c>
      <c r="I57" s="30">
        <f t="shared" si="2"/>
        <v>0.055394388565378705</v>
      </c>
    </row>
    <row r="58" spans="1:7" ht="12.75">
      <c r="A58" s="22">
        <v>1960</v>
      </c>
      <c r="B58" s="24">
        <f t="shared" si="3"/>
        <v>0.03852884615384616</v>
      </c>
      <c r="C58" s="24">
        <f t="shared" si="4"/>
        <v>0.10431408731428606</v>
      </c>
      <c r="D58" s="28">
        <f>telephones!B52</f>
        <v>0.7350612244897958</v>
      </c>
      <c r="E58" s="6">
        <f>'1942-2007'!U53</f>
        <v>460.805</v>
      </c>
      <c r="F58" s="6">
        <f>'1942-2007'!V53</f>
        <v>4417.476218831775</v>
      </c>
      <c r="G58" s="6">
        <f>'local advertising (CS Ad Data)'!I53</f>
        <v>11960</v>
      </c>
    </row>
    <row r="59" spans="1:7" ht="12.75">
      <c r="A59" s="22">
        <v>1959</v>
      </c>
      <c r="B59" s="24">
        <f t="shared" si="3"/>
        <v>0.037486734693877546</v>
      </c>
      <c r="C59" s="24">
        <f t="shared" si="4"/>
        <v>0.10250031794892613</v>
      </c>
      <c r="D59" s="28">
        <f>telephones!B53</f>
        <v>0.7322448979591837</v>
      </c>
      <c r="E59" s="6">
        <f>'1942-2007'!U54</f>
        <v>422.47549999999995</v>
      </c>
      <c r="F59" s="6">
        <f>'1942-2007'!V54</f>
        <v>4121.699409854622</v>
      </c>
      <c r="G59" s="6">
        <f>'local advertising (CS Ad Data)'!I54</f>
        <v>11270</v>
      </c>
    </row>
    <row r="60" spans="1:7" ht="12.75">
      <c r="A60" s="22">
        <v>1958</v>
      </c>
      <c r="B60" s="24">
        <f t="shared" si="3"/>
        <v>0.038815567410281276</v>
      </c>
      <c r="C60" s="24">
        <f t="shared" si="4"/>
        <v>0.10499969285076659</v>
      </c>
      <c r="D60" s="28">
        <f>telephones!B54</f>
        <v>0.7172244897959184</v>
      </c>
      <c r="E60" s="6">
        <f>'1942-2007'!U55</f>
        <v>400.1885</v>
      </c>
      <c r="F60" s="6">
        <f>'1942-2007'!V55</f>
        <v>3811.330196639506</v>
      </c>
      <c r="G60" s="6">
        <f>'local advertising (CS Ad Data)'!I55</f>
        <v>10310</v>
      </c>
    </row>
    <row r="61" spans="1:7" ht="12.75">
      <c r="A61" s="22">
        <v>1957</v>
      </c>
      <c r="B61" s="24">
        <f t="shared" si="3"/>
        <v>0.03548875365141188</v>
      </c>
      <c r="C61" s="24">
        <f t="shared" si="4"/>
        <v>0.10418350101279683</v>
      </c>
      <c r="D61" s="28">
        <f>telephones!B55</f>
        <v>0.7087755102040816</v>
      </c>
      <c r="E61" s="6">
        <f>'1942-2007'!U56</f>
        <v>364.4695</v>
      </c>
      <c r="F61" s="6">
        <f>'1942-2007'!V56</f>
        <v>3498.3418339457826</v>
      </c>
      <c r="G61" s="6">
        <f>'local advertising (CS Ad Data)'!I56</f>
        <v>10270</v>
      </c>
    </row>
    <row r="62" spans="1:7" ht="12.75">
      <c r="A62" s="22">
        <v>1956</v>
      </c>
      <c r="B62" s="24">
        <f t="shared" si="3"/>
        <v>0.03200040363269425</v>
      </c>
      <c r="C62" s="24">
        <f t="shared" si="4"/>
        <v>0.1026403876169712</v>
      </c>
      <c r="D62" s="28">
        <f>telephones!B56</f>
        <v>0.6928163265306122</v>
      </c>
      <c r="E62" s="6">
        <f>'1942-2007'!U57</f>
        <v>317.12399999999997</v>
      </c>
      <c r="F62" s="6">
        <f>'1942-2007'!V57</f>
        <v>3089.660974230038</v>
      </c>
      <c r="G62" s="6">
        <f>'local advertising (CS Ad Data)'!I57</f>
        <v>9910</v>
      </c>
    </row>
    <row r="63" spans="1:7" ht="12.75">
      <c r="A63" s="22">
        <v>1955</v>
      </c>
      <c r="B63" s="24">
        <f t="shared" si="3"/>
        <v>0.030706885245901636</v>
      </c>
      <c r="C63" s="24">
        <f t="shared" si="4"/>
        <v>0.09936111566595045</v>
      </c>
      <c r="D63" s="28">
        <f>telephones!B57</f>
        <v>0.6712244897959184</v>
      </c>
      <c r="E63" s="6">
        <f>'1942-2007'!U58</f>
        <v>280.96799999999996</v>
      </c>
      <c r="F63" s="6">
        <f>'1942-2007'!V58</f>
        <v>2827.746026369181</v>
      </c>
      <c r="G63" s="6">
        <f>'local advertising (CS Ad Data)'!I58</f>
        <v>9150</v>
      </c>
    </row>
    <row r="64" spans="1:7" ht="12.75">
      <c r="A64" s="22">
        <v>1954</v>
      </c>
      <c r="B64" s="24">
        <f t="shared" si="3"/>
        <v>0.03142957055214724</v>
      </c>
      <c r="C64" s="24">
        <f t="shared" si="4"/>
        <v>0.09880499923896828</v>
      </c>
      <c r="D64" s="28">
        <f>telephones!B58</f>
        <v>0.6533877551020408</v>
      </c>
      <c r="E64" s="6">
        <f>'1942-2007'!U59</f>
        <v>256.151</v>
      </c>
      <c r="F64" s="6">
        <f>'1942-2007'!V59</f>
        <v>2592.490278558447</v>
      </c>
      <c r="G64" s="6">
        <f>'local advertising (CS Ad Data)'!I59</f>
        <v>8150</v>
      </c>
    </row>
    <row r="65" spans="1:7" ht="12.75">
      <c r="A65" s="22">
        <v>1953</v>
      </c>
      <c r="B65" s="24">
        <f t="shared" si="3"/>
        <v>0.029243281653746764</v>
      </c>
      <c r="C65" s="24">
        <f t="shared" si="4"/>
        <v>0.09387485758395465</v>
      </c>
      <c r="D65" s="28">
        <f>telephones!B59</f>
        <v>0.6383673469387755</v>
      </c>
      <c r="E65" s="6">
        <f>'1942-2007'!U60</f>
        <v>226.34299999999996</v>
      </c>
      <c r="F65" s="6">
        <f>'1942-2007'!V60</f>
        <v>2411.1141771648036</v>
      </c>
      <c r="G65" s="6">
        <f>'local advertising (CS Ad Data)'!I60</f>
        <v>7740</v>
      </c>
    </row>
    <row r="66" spans="1:7" ht="12.75">
      <c r="A66" s="22">
        <v>1952</v>
      </c>
      <c r="B66" s="24">
        <f t="shared" si="3"/>
        <v>0.02669642857142857</v>
      </c>
      <c r="C66" s="24">
        <f t="shared" si="4"/>
        <v>0.08710531151508775</v>
      </c>
      <c r="D66" s="28">
        <f>telephones!B60</f>
        <v>0.619591836734694</v>
      </c>
      <c r="E66" s="6">
        <f>'1942-2007'!U61</f>
        <v>190.61249999999998</v>
      </c>
      <c r="F66" s="6">
        <f>'1942-2007'!V61</f>
        <v>2188.29938937746</v>
      </c>
      <c r="G66" s="6">
        <f>'local advertising (CS Ad Data)'!I61</f>
        <v>7140</v>
      </c>
    </row>
    <row r="67" spans="1:7" ht="12.75">
      <c r="A67" s="22">
        <v>1951</v>
      </c>
      <c r="B67" s="24">
        <f t="shared" si="3"/>
        <v>0.025767523364485977</v>
      </c>
      <c r="C67" s="24">
        <f t="shared" si="4"/>
        <v>0.08419431484738155</v>
      </c>
      <c r="D67" s="28">
        <f>telephones!B61</f>
        <v>0.6008163265306122</v>
      </c>
      <c r="E67" s="6">
        <f>'1942-2007'!U62</f>
        <v>165.42749999999998</v>
      </c>
      <c r="F67" s="6">
        <f>'1942-2007'!V62</f>
        <v>1964.8298142204646</v>
      </c>
      <c r="G67" s="6">
        <f>'local advertising (CS Ad Data)'!I62</f>
        <v>6420</v>
      </c>
    </row>
    <row r="68" spans="1:7" ht="12.75">
      <c r="A68" s="22">
        <v>1950</v>
      </c>
      <c r="B68" s="24">
        <f t="shared" si="3"/>
        <v>0.026595263157894736</v>
      </c>
      <c r="C68" s="24">
        <f t="shared" si="4"/>
        <v>0.08396911676481311</v>
      </c>
      <c r="D68" s="28">
        <f>telephones!B62</f>
        <v>0.5801632653061225</v>
      </c>
      <c r="E68" s="6">
        <f>'1942-2007'!U63</f>
        <v>151.593</v>
      </c>
      <c r="F68" s="6">
        <f>'1942-2007'!V63</f>
        <v>1805.3423191837642</v>
      </c>
      <c r="G68" s="6">
        <f>'local advertising (CS Ad Data)'!I63</f>
        <v>5700</v>
      </c>
    </row>
    <row r="69" spans="1:7" ht="12.75">
      <c r="A69" s="22">
        <v>1949</v>
      </c>
      <c r="B69" s="24">
        <f t="shared" si="3"/>
        <v>0.02697754318618042</v>
      </c>
      <c r="C69" s="24">
        <f t="shared" si="4"/>
        <v>0.08923219355839335</v>
      </c>
      <c r="D69" s="28">
        <f>telephones!B63</f>
        <v>0.5651428571428572</v>
      </c>
      <c r="E69" s="6">
        <f>'1942-2007'!U64</f>
        <v>140.553</v>
      </c>
      <c r="F69" s="6">
        <f>'1942-2007'!V64</f>
        <v>1575.1377882246325</v>
      </c>
      <c r="G69" s="6">
        <f>'local advertising (CS Ad Data)'!I64</f>
        <v>5210</v>
      </c>
    </row>
    <row r="70" spans="1:7" ht="12.75">
      <c r="A70" s="22">
        <v>1948</v>
      </c>
      <c r="B70" s="24">
        <f t="shared" si="3"/>
        <v>0.02505677618069815</v>
      </c>
      <c r="C70" s="24">
        <f t="shared" si="4"/>
        <v>0.08784669918338105</v>
      </c>
      <c r="D70" s="28">
        <f>telephones!B64</f>
        <v>0.5463673469387755</v>
      </c>
      <c r="E70" s="6">
        <f>'1942-2007'!U65</f>
        <v>122.02649999999998</v>
      </c>
      <c r="F70" s="6">
        <f>'1942-2007'!V65</f>
        <v>1389.0846341906165</v>
      </c>
      <c r="G70" s="6">
        <f>'local advertising (CS Ad Data)'!I65</f>
        <v>4870</v>
      </c>
    </row>
    <row r="71" spans="1:7" ht="12.75">
      <c r="A71" s="22">
        <v>1947</v>
      </c>
      <c r="B71" s="24">
        <f t="shared" si="3"/>
        <v>0.023291549295774646</v>
      </c>
      <c r="C71" s="24">
        <f t="shared" si="4"/>
        <v>0.08501499783618478</v>
      </c>
      <c r="D71" s="28">
        <f>telephones!B65</f>
        <v>0.5153877551020408</v>
      </c>
      <c r="E71" s="6">
        <f>'1942-2007'!U66</f>
        <v>99.222</v>
      </c>
      <c r="F71" s="6">
        <f>'1942-2007'!V66</f>
        <v>1167.11171587854</v>
      </c>
      <c r="G71" s="6">
        <f>'local advertising (CS Ad Data)'!I66</f>
        <v>4260</v>
      </c>
    </row>
    <row r="72" spans="1:7" ht="12.75">
      <c r="A72" s="22">
        <v>1946</v>
      </c>
      <c r="B72" s="24">
        <f t="shared" si="3"/>
        <v>0.023061976047904192</v>
      </c>
      <c r="C72" s="24">
        <f t="shared" si="4"/>
        <v>0.07293035415891319</v>
      </c>
      <c r="D72" s="28">
        <f>telephones!B66</f>
        <v>0.482530612244898</v>
      </c>
      <c r="E72" s="6">
        <f>'1942-2007'!U67</f>
        <v>77.027</v>
      </c>
      <c r="F72" s="6">
        <f>'1942-2007'!V67</f>
        <v>1056.1720272489056</v>
      </c>
      <c r="G72" s="6">
        <f>'local advertising (CS Ad Data)'!I67</f>
        <v>3340</v>
      </c>
    </row>
    <row r="73" spans="1:7" ht="12.75">
      <c r="A73" s="22">
        <v>1945</v>
      </c>
      <c r="B73" s="24">
        <f t="shared" si="3"/>
        <v>0.020817429577464786</v>
      </c>
      <c r="C73" s="24">
        <f t="shared" si="4"/>
        <v>0.0628143510934418</v>
      </c>
      <c r="D73" s="28">
        <f>telephones!B67</f>
        <v>0.4337142857142858</v>
      </c>
      <c r="E73" s="6">
        <f>'1942-2007'!U68</f>
        <v>59.12149999999999</v>
      </c>
      <c r="F73" s="6">
        <f>'1942-2007'!V68</f>
        <v>941.210073348551</v>
      </c>
      <c r="G73" s="6">
        <f>'local advertising (CS Ad Data)'!I68</f>
        <v>2840</v>
      </c>
    </row>
    <row r="74" spans="1:7" ht="12.75">
      <c r="A74" s="22">
        <v>1944</v>
      </c>
      <c r="B74" s="24">
        <f t="shared" si="3"/>
        <v>0.017501296296296296</v>
      </c>
      <c r="C74" s="24">
        <f t="shared" si="4"/>
        <v>0.05269802065551544</v>
      </c>
      <c r="D74" s="28">
        <f>telephones!B68</f>
        <v>0.42338775510204085</v>
      </c>
      <c r="E74" s="6">
        <f>'1942-2007'!U69</f>
        <v>47.2535</v>
      </c>
      <c r="F74" s="6">
        <f>'1942-2007'!V69</f>
        <v>896.6845322122055</v>
      </c>
      <c r="G74" s="6">
        <f>'local advertising (CS Ad Data)'!I69</f>
        <v>2700</v>
      </c>
    </row>
    <row r="75" spans="1:7" ht="12.75">
      <c r="A75" s="22">
        <v>1943</v>
      </c>
      <c r="B75" s="24">
        <f aca="true" t="shared" si="5" ref="B75:B98">E75/G75</f>
        <v>0.015601204819277108</v>
      </c>
      <c r="C75" s="24">
        <f aca="true" t="shared" si="6" ref="C75:C98">E75/F75</f>
        <v>0.044780417718967985</v>
      </c>
      <c r="D75" s="28">
        <f>telephones!B69</f>
        <v>0.4224489795918367</v>
      </c>
      <c r="E75" s="6">
        <f>'1942-2007'!U70</f>
        <v>38.847</v>
      </c>
      <c r="F75" s="6">
        <f>'1942-2007'!V70</f>
        <v>867.4997237362812</v>
      </c>
      <c r="G75" s="6">
        <f>'local advertising (CS Ad Data)'!I70</f>
        <v>2490</v>
      </c>
    </row>
    <row r="76" spans="1:7" ht="12.75">
      <c r="A76" s="22">
        <v>1942</v>
      </c>
      <c r="B76" s="24">
        <f t="shared" si="5"/>
        <v>0.017665277777777776</v>
      </c>
      <c r="C76" s="24">
        <f t="shared" si="6"/>
        <v>0.04638584870778541</v>
      </c>
      <c r="D76" s="28">
        <f>telephones!B70</f>
        <v>0.3961632653061225</v>
      </c>
      <c r="E76" s="6">
        <f>'1942-2007'!U71</f>
        <v>38.157</v>
      </c>
      <c r="F76" s="6">
        <f>'1942-2007'!V71</f>
        <v>822.6000183887057</v>
      </c>
      <c r="G76" s="6">
        <f>'local advertising (CS Ad Data)'!I71</f>
        <v>2160</v>
      </c>
    </row>
    <row r="77" spans="1:7" ht="12.75">
      <c r="A77" s="22">
        <v>1941</v>
      </c>
      <c r="B77" s="24">
        <f t="shared" si="5"/>
        <v>0.013813619959868977</v>
      </c>
      <c r="C77" s="24">
        <f t="shared" si="6"/>
        <v>0.03720317071412949</v>
      </c>
      <c r="D77" s="28">
        <f>telephones!B71</f>
        <v>0.36893877551020404</v>
      </c>
      <c r="E77" s="6">
        <f>'1920-1941'!Y16</f>
        <v>31.0806449097052</v>
      </c>
      <c r="F77" s="6">
        <f>'1920-1941'!Z16</f>
        <v>835.43</v>
      </c>
      <c r="G77" s="6">
        <f>'local advertising (CS Ad Data)'!I72</f>
        <v>2250</v>
      </c>
    </row>
    <row r="78" spans="1:7" ht="12.75">
      <c r="A78" s="22">
        <v>1940</v>
      </c>
      <c r="B78" s="24">
        <f t="shared" si="5"/>
        <v>0.013573768841534923</v>
      </c>
      <c r="C78" s="24">
        <f t="shared" si="6"/>
        <v>0.03684245378262271</v>
      </c>
      <c r="D78" s="28">
        <f>telephones!B72</f>
        <v>0.3464081632653061</v>
      </c>
      <c r="E78" s="6">
        <f>'1920-1941'!Y17</f>
        <v>28.640652255638688</v>
      </c>
      <c r="F78" s="6">
        <f>'1920-1941'!Z17</f>
        <v>777.381778765981</v>
      </c>
      <c r="G78" s="6">
        <f>'local advertising (CS Ad Data)'!I73</f>
        <v>2110</v>
      </c>
    </row>
    <row r="79" spans="1:7" ht="12.75">
      <c r="A79" s="22">
        <v>1939</v>
      </c>
      <c r="B79" s="24">
        <f t="shared" si="5"/>
        <v>0.013406082721461076</v>
      </c>
      <c r="C79" s="24">
        <f t="shared" si="6"/>
        <v>0.036660046159326394</v>
      </c>
      <c r="D79" s="28">
        <f>telephones!B73</f>
        <v>0.3342040816326531</v>
      </c>
      <c r="E79" s="6">
        <f>'1920-1941'!Y18</f>
        <v>26.946226270136762</v>
      </c>
      <c r="F79" s="6">
        <f>'1920-1941'!Z18</f>
        <v>735.0297965536408</v>
      </c>
      <c r="G79" s="6">
        <f>'local advertising (CS Ad Data)'!I74</f>
        <v>2010</v>
      </c>
    </row>
    <row r="80" spans="1:7" ht="12.75">
      <c r="A80" s="22">
        <v>1938</v>
      </c>
      <c r="B80" s="24">
        <f t="shared" si="5"/>
        <v>0.013411826136130057</v>
      </c>
      <c r="C80" s="24">
        <f t="shared" si="6"/>
        <v>0.03674836324818868</v>
      </c>
      <c r="D80" s="28">
        <f>telephones!B74</f>
        <v>0.32481632653061226</v>
      </c>
      <c r="E80" s="6">
        <f>'1920-1941'!Y19</f>
        <v>25.88482444273101</v>
      </c>
      <c r="F80" s="6">
        <f>'1920-1941'!Z19</f>
        <v>704.3803357420788</v>
      </c>
      <c r="G80" s="6">
        <f>'local advertising (CS Ad Data)'!I75</f>
        <v>1930</v>
      </c>
    </row>
    <row r="81" spans="1:7" ht="12.75">
      <c r="A81" s="22">
        <v>1937</v>
      </c>
      <c r="B81" s="24">
        <f t="shared" si="5"/>
        <v>0.01134803423064339</v>
      </c>
      <c r="C81" s="24">
        <f t="shared" si="6"/>
        <v>0.03431655257494465</v>
      </c>
      <c r="D81" s="28">
        <f>telephones!B75</f>
        <v>0.32199999999999995</v>
      </c>
      <c r="E81" s="6">
        <f>'1920-1941'!Y20</f>
        <v>23.83087188435112</v>
      </c>
      <c r="F81" s="6">
        <f>'1920-1941'!Z20</f>
        <v>694.442480266815</v>
      </c>
      <c r="G81" s="6">
        <f>'local advertising (CS Ad Data)'!I76</f>
        <v>2100</v>
      </c>
    </row>
    <row r="82" spans="1:7" ht="12.75">
      <c r="A82" s="22">
        <v>1936</v>
      </c>
      <c r="B82" s="24">
        <f t="shared" si="5"/>
        <v>0.010848293719335511</v>
      </c>
      <c r="C82" s="24">
        <f t="shared" si="6"/>
        <v>0.031889805007929165</v>
      </c>
      <c r="D82" s="28">
        <f>telephones!B76</f>
        <v>0.31073469387755104</v>
      </c>
      <c r="E82" s="6">
        <f>'1920-1941'!Y21</f>
        <v>20.937206878317536</v>
      </c>
      <c r="F82" s="6">
        <f>'1920-1941'!Z21</f>
        <v>656.5486014452473</v>
      </c>
      <c r="G82" s="6">
        <f>'local advertising (CS Ad Data)'!I77</f>
        <v>1930</v>
      </c>
    </row>
    <row r="83" spans="1:8" ht="12.75">
      <c r="A83" s="22">
        <v>1935</v>
      </c>
      <c r="B83" s="24">
        <f t="shared" si="5"/>
        <v>0.010856466195817862</v>
      </c>
      <c r="C83" s="24">
        <f t="shared" si="6"/>
        <v>0.03009307452713481</v>
      </c>
      <c r="D83" s="28">
        <f>telephones!B77</f>
        <v>0.29853061224489796</v>
      </c>
      <c r="E83" s="6">
        <f>'1920-1941'!Y22</f>
        <v>18.673121856806723</v>
      </c>
      <c r="F83" s="6">
        <f>'1920-1941'!Z22</f>
        <v>620.5122657031684</v>
      </c>
      <c r="G83" s="6">
        <f>'local advertising (CS Ad Data)'!I78</f>
        <v>1720</v>
      </c>
      <c r="H83" t="s">
        <v>82</v>
      </c>
    </row>
    <row r="84" spans="1:10" ht="12.75">
      <c r="A84" s="22">
        <v>1934</v>
      </c>
      <c r="B84" s="24">
        <f t="shared" si="5"/>
        <v>0.010108107611123185</v>
      </c>
      <c r="C84" s="24">
        <f t="shared" si="6"/>
        <v>0.02832406903424439</v>
      </c>
      <c r="D84" s="28">
        <f>telephones!B78</f>
        <v>0.29477551020408166</v>
      </c>
      <c r="E84" s="6">
        <f>'1920-1941'!Y23</f>
        <v>16.678377558353255</v>
      </c>
      <c r="F84" s="6">
        <f>'1920-1941'!Z23</f>
        <v>588.8411561978877</v>
      </c>
      <c r="G84" s="6">
        <f>'local advertising (CS Ad Data)'!I79</f>
        <v>1650</v>
      </c>
      <c r="H84" t="s">
        <v>42</v>
      </c>
      <c r="I84" t="s">
        <v>79</v>
      </c>
      <c r="J84" t="s">
        <v>80</v>
      </c>
    </row>
    <row r="85" spans="1:10" ht="12.75">
      <c r="A85" s="22">
        <v>1933</v>
      </c>
      <c r="B85" s="24">
        <f t="shared" si="5"/>
        <v>0.012495214611952809</v>
      </c>
      <c r="C85" s="24">
        <f t="shared" si="6"/>
        <v>0.027705732870483894</v>
      </c>
      <c r="D85" s="28">
        <f>telephones!B79</f>
        <v>0.29383673469387755</v>
      </c>
      <c r="E85" s="6">
        <f>'1920-1941'!Y24</f>
        <v>16.556159360837473</v>
      </c>
      <c r="F85" s="6">
        <f>'1920-1941'!Z24</f>
        <v>597.571608671484</v>
      </c>
      <c r="G85" s="6">
        <f>'local advertising (CS Ad Data)'!I80</f>
        <v>1325</v>
      </c>
      <c r="H85" s="30">
        <f>E85/E88-1</f>
        <v>-0.22095857307465572</v>
      </c>
      <c r="I85" s="30">
        <f>F85/F88-1</f>
        <v>-0.16038105180738627</v>
      </c>
      <c r="J85" s="30">
        <f>G85/G88-1</f>
        <v>-0.4591836734693877</v>
      </c>
    </row>
    <row r="86" spans="1:7" ht="12.75">
      <c r="A86" s="22">
        <v>1932</v>
      </c>
      <c r="B86" s="24">
        <f t="shared" si="5"/>
        <v>0.010976140417919727</v>
      </c>
      <c r="C86" s="24">
        <f t="shared" si="6"/>
        <v>0.027283764575200868</v>
      </c>
      <c r="D86" s="28">
        <f>telephones!B80</f>
        <v>0.31448979591836734</v>
      </c>
      <c r="E86" s="6">
        <f>'1920-1941'!Y25</f>
        <v>17.781347477029957</v>
      </c>
      <c r="F86" s="6">
        <f>'1920-1941'!Z25</f>
        <v>651.7189894385771</v>
      </c>
      <c r="G86" s="6">
        <f>'local advertising (CS Ad Data)'!I81</f>
        <v>1620</v>
      </c>
    </row>
    <row r="87" spans="1:7" ht="12.75">
      <c r="A87" s="22">
        <v>1931</v>
      </c>
      <c r="B87" s="24">
        <f t="shared" si="5"/>
        <v>0.00966934308744927</v>
      </c>
      <c r="C87" s="24">
        <f t="shared" si="6"/>
        <v>0.028804848148362754</v>
      </c>
      <c r="D87" s="28">
        <f>telephones!B81</f>
        <v>0.368</v>
      </c>
      <c r="E87" s="6">
        <f>'1920-1941'!Y26</f>
        <v>20.30562048364347</v>
      </c>
      <c r="F87" s="6">
        <f>'1920-1941'!Z26</f>
        <v>704.9375986659255</v>
      </c>
      <c r="G87" s="6">
        <f>'local advertising (CS Ad Data)'!I82</f>
        <v>2100</v>
      </c>
    </row>
    <row r="88" spans="1:7" ht="12.75">
      <c r="A88" s="22">
        <v>1930</v>
      </c>
      <c r="B88" s="24">
        <f t="shared" si="5"/>
        <v>0.008674270497165142</v>
      </c>
      <c r="C88" s="24">
        <f t="shared" si="6"/>
        <v>0.029860104338007742</v>
      </c>
      <c r="D88" s="28">
        <f>telephones!B82</f>
        <v>0.3839591836734694</v>
      </c>
      <c r="E88" s="6">
        <f>'1920-1941'!Y27</f>
        <v>21.2519627180546</v>
      </c>
      <c r="F88" s="6">
        <f>'1920-1941'!Z27</f>
        <v>711.7176309060588</v>
      </c>
      <c r="G88" s="6">
        <f>'local advertising (CS Ad Data)'!I83</f>
        <v>2450</v>
      </c>
    </row>
    <row r="89" spans="1:7" ht="12.75">
      <c r="A89" s="22">
        <v>1929</v>
      </c>
      <c r="B89" s="24">
        <f t="shared" si="5"/>
        <v>0.007033555284388941</v>
      </c>
      <c r="C89" s="24">
        <f t="shared" si="6"/>
        <v>0.029541408535277792</v>
      </c>
      <c r="D89" s="28">
        <f>telephones!B83</f>
        <v>0.390530612244898</v>
      </c>
      <c r="E89" s="6">
        <f>'1920-1941'!Y28</f>
        <v>20.04563256050848</v>
      </c>
      <c r="F89" s="6">
        <f>'1920-1941'!Z28</f>
        <v>678.5604869371873</v>
      </c>
      <c r="G89" s="6">
        <f>'local advertising (CS Ad Data)'!I84</f>
        <v>2850</v>
      </c>
    </row>
    <row r="90" spans="1:7" ht="12.75">
      <c r="A90" s="22">
        <v>1928</v>
      </c>
      <c r="B90" s="24">
        <f t="shared" si="5"/>
        <v>0.0063711585919255355</v>
      </c>
      <c r="C90" s="24">
        <f t="shared" si="6"/>
        <v>0.027793546030353524</v>
      </c>
      <c r="D90" s="28">
        <f>telephones!B84</f>
        <v>0.38302040816326527</v>
      </c>
      <c r="E90" s="6">
        <f>'1920-1941'!Y29</f>
        <v>17.584397713714477</v>
      </c>
      <c r="F90" s="6">
        <f>'1920-1941'!Z29</f>
        <v>632.6791728738187</v>
      </c>
      <c r="G90" s="6">
        <f>'local advertising (CS Ad Data)'!I85</f>
        <v>2760</v>
      </c>
    </row>
    <row r="91" spans="1:7" ht="12.75">
      <c r="A91" s="22">
        <v>1927</v>
      </c>
      <c r="B91" s="24">
        <f t="shared" si="5"/>
        <v>0.005716234898833641</v>
      </c>
      <c r="C91" s="24">
        <f t="shared" si="6"/>
        <v>0.02615713044645112</v>
      </c>
      <c r="D91" s="28">
        <f>telephones!B85</f>
        <v>0.3726938775510204</v>
      </c>
      <c r="E91" s="6">
        <f>'1920-1941'!Y30</f>
        <v>15.548158924827504</v>
      </c>
      <c r="F91" s="6">
        <f>'1920-1941'!Z30</f>
        <v>594.4137854363535</v>
      </c>
      <c r="G91" s="6">
        <f>'local advertising (CS Ad Data)'!I86</f>
        <v>2720</v>
      </c>
    </row>
    <row r="92" spans="1:7" ht="12.75">
      <c r="A92" s="22">
        <v>1926</v>
      </c>
      <c r="B92" s="24">
        <f t="shared" si="5"/>
        <v>0.005300385273176475</v>
      </c>
      <c r="C92" s="24">
        <f t="shared" si="6"/>
        <v>0.025728116335206542</v>
      </c>
      <c r="D92" s="28">
        <f>telephones!B86</f>
        <v>0.368</v>
      </c>
      <c r="E92" s="6">
        <f>'1920-1941'!Y31</f>
        <v>14.311040237576481</v>
      </c>
      <c r="F92" s="6">
        <f>'1920-1941'!Z31</f>
        <v>556.2412751528626</v>
      </c>
      <c r="G92" s="6">
        <f>'local advertising (CS Ad Data)'!I87</f>
        <v>2700</v>
      </c>
    </row>
    <row r="93" spans="1:7" ht="12.75">
      <c r="A93" s="22">
        <v>1925</v>
      </c>
      <c r="B93" s="24">
        <f t="shared" si="5"/>
        <v>0.004818413415404117</v>
      </c>
      <c r="C93" s="24">
        <f t="shared" si="6"/>
        <v>0.02435531548560408</v>
      </c>
      <c r="D93" s="28">
        <f>telephones!B87</f>
        <v>0.3633061224489796</v>
      </c>
      <c r="E93" s="6">
        <f>'1920-1941'!Y32</f>
        <v>12.527874880050705</v>
      </c>
      <c r="F93" s="6">
        <f>'1920-1941'!Z32</f>
        <v>514.3794949999999</v>
      </c>
      <c r="G93" s="6">
        <f>'local advertising (CS Ad Data)'!I88</f>
        <v>2600</v>
      </c>
    </row>
    <row r="94" spans="1:7" ht="12.75">
      <c r="A94" s="22">
        <v>1924</v>
      </c>
      <c r="B94" s="24">
        <f t="shared" si="5"/>
        <v>0.004274820702824247</v>
      </c>
      <c r="C94" s="24">
        <f t="shared" si="6"/>
        <v>0.022955713034155358</v>
      </c>
      <c r="D94" s="28">
        <f>telephones!B88</f>
        <v>0.3548571428571428</v>
      </c>
      <c r="E94" s="6">
        <f>'1920-1941'!Y33</f>
        <v>10.601555343004133</v>
      </c>
      <c r="F94" s="6">
        <f>'1920-1941'!Z33</f>
        <v>461.826445</v>
      </c>
      <c r="G94" s="6">
        <f>'local advertising (CS Ad Data)'!I89</f>
        <v>2480</v>
      </c>
    </row>
    <row r="95" spans="1:7" ht="12.75">
      <c r="A95" s="22">
        <v>1923</v>
      </c>
      <c r="B95" s="24">
        <f t="shared" si="5"/>
        <v>0.0038739339072104023</v>
      </c>
      <c r="C95" s="24">
        <f t="shared" si="6"/>
        <v>0.022199761500124923</v>
      </c>
      <c r="D95" s="28">
        <f>telephones!B89</f>
        <v>0.35016326530612246</v>
      </c>
      <c r="E95" s="6">
        <f>'1920-1941'!Y34</f>
        <v>9.297441377304965</v>
      </c>
      <c r="F95" s="6">
        <f>'1920-1941'!Z34</f>
        <v>418.808165</v>
      </c>
      <c r="G95" s="6">
        <f>'local advertising (CS Ad Data)'!I90</f>
        <v>2400</v>
      </c>
    </row>
    <row r="96" spans="1:7" ht="12.75">
      <c r="A96" s="22">
        <v>1922</v>
      </c>
      <c r="B96" s="24">
        <f t="shared" si="5"/>
        <v>0.0034407278601005027</v>
      </c>
      <c r="C96" s="24">
        <f t="shared" si="6"/>
        <v>0.0198727856618493</v>
      </c>
      <c r="D96" s="28">
        <f>telephones!B90</f>
        <v>0.3342040816326531</v>
      </c>
      <c r="E96" s="6">
        <f>'1920-1941'!Y35</f>
        <v>7.569601292221106</v>
      </c>
      <c r="F96" s="6">
        <f>'1920-1941'!Z35</f>
        <v>380.90288000000004</v>
      </c>
      <c r="G96" s="6">
        <f>'local advertising (CS Ad Data)'!I91</f>
        <v>2200</v>
      </c>
    </row>
    <row r="97" spans="1:7" ht="12.75">
      <c r="A97" s="22">
        <v>1921</v>
      </c>
      <c r="B97" s="24">
        <f t="shared" si="5"/>
        <v>0.003304656130934923</v>
      </c>
      <c r="C97" s="24">
        <f t="shared" si="6"/>
        <v>0.01828594928844813</v>
      </c>
      <c r="D97" s="28">
        <f>telephones!B91</f>
        <v>0.3313877551020408</v>
      </c>
      <c r="E97" s="6">
        <f>'1920-1941'!Y36</f>
        <v>6.377986332704402</v>
      </c>
      <c r="F97" s="6">
        <f>'1920-1941'!Z36</f>
        <v>348.79164499999996</v>
      </c>
      <c r="G97" s="6">
        <f>'local advertising (CS Ad Data)'!I92</f>
        <v>1930</v>
      </c>
    </row>
    <row r="98" spans="1:7" ht="12.75">
      <c r="A98" s="22">
        <v>1920</v>
      </c>
      <c r="B98" s="24">
        <f t="shared" si="5"/>
        <v>0.0021749267975077653</v>
      </c>
      <c r="C98" s="24">
        <f t="shared" si="6"/>
        <v>0.017612404022617968</v>
      </c>
      <c r="D98" s="28">
        <f>telephones!B92</f>
        <v>0.3285714285714285</v>
      </c>
      <c r="E98" s="6">
        <f>'1920-1941'!Y37</f>
        <v>5.393818457819258</v>
      </c>
      <c r="F98" s="6">
        <f>'1920-1941'!Z37</f>
        <v>306.25111999999996</v>
      </c>
      <c r="G98" s="6">
        <f>'local advertising (CS Ad Data)'!I93</f>
        <v>2480</v>
      </c>
    </row>
  </sheetData>
  <mergeCells count="1">
    <mergeCell ref="E8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4"/>
  <sheetViews>
    <sheetView workbookViewId="0" topLeftCell="A1">
      <selection activeCell="C103" sqref="C103"/>
    </sheetView>
  </sheetViews>
  <sheetFormatPr defaultColWidth="9.140625" defaultRowHeight="12.75"/>
  <cols>
    <col min="1" max="1" width="12.8515625" style="3" customWidth="1"/>
    <col min="2" max="3" width="13.57421875" style="3" customWidth="1"/>
    <col min="4" max="4" width="13.57421875" style="7" customWidth="1"/>
    <col min="5" max="5" width="9.140625" style="3" customWidth="1"/>
  </cols>
  <sheetData>
    <row r="2" spans="1:4" ht="38.25">
      <c r="A2" s="3" t="s">
        <v>14</v>
      </c>
      <c r="B2" s="3" t="s">
        <v>15</v>
      </c>
      <c r="C2" s="3" t="s">
        <v>16</v>
      </c>
      <c r="D2" s="7" t="s">
        <v>17</v>
      </c>
    </row>
    <row r="4" spans="1:4" ht="25.5">
      <c r="A4" s="3" t="s">
        <v>4</v>
      </c>
      <c r="B4" s="3" t="s">
        <v>18</v>
      </c>
      <c r="C4" s="3" t="s">
        <v>18</v>
      </c>
      <c r="D4" s="3" t="s">
        <v>18</v>
      </c>
    </row>
    <row r="5" spans="1:4" ht="12.75">
      <c r="A5" s="3">
        <v>2007</v>
      </c>
      <c r="B5" s="5">
        <f aca="true" t="shared" si="0" ref="B5:B29">D5</f>
        <v>0.95</v>
      </c>
      <c r="D5" s="7">
        <v>0.95</v>
      </c>
    </row>
    <row r="6" spans="1:4" ht="12.75">
      <c r="A6" s="3">
        <v>2006</v>
      </c>
      <c r="B6" s="5">
        <f t="shared" si="0"/>
        <v>0.934</v>
      </c>
      <c r="D6" s="7">
        <v>0.934</v>
      </c>
    </row>
    <row r="7" spans="1:4" ht="12.75">
      <c r="A7" s="3">
        <v>2005</v>
      </c>
      <c r="B7" s="5">
        <f t="shared" si="0"/>
        <v>0.929</v>
      </c>
      <c r="D7" s="7">
        <v>0.929</v>
      </c>
    </row>
    <row r="8" spans="1:4" ht="12.75">
      <c r="A8" s="3">
        <v>2004</v>
      </c>
      <c r="B8" s="5">
        <f t="shared" si="0"/>
        <v>0.935</v>
      </c>
      <c r="D8" s="7">
        <v>0.935</v>
      </c>
    </row>
    <row r="9" spans="1:4" ht="12.75">
      <c r="A9" s="3">
        <v>2003</v>
      </c>
      <c r="B9" s="5">
        <f t="shared" si="0"/>
        <v>0.947</v>
      </c>
      <c r="D9" s="7">
        <v>0.947</v>
      </c>
    </row>
    <row r="10" spans="1:4" ht="12.75">
      <c r="A10" s="3">
        <v>2002</v>
      </c>
      <c r="B10" s="5">
        <f t="shared" si="0"/>
        <v>0.953</v>
      </c>
      <c r="D10" s="7">
        <v>0.953</v>
      </c>
    </row>
    <row r="11" spans="1:4" ht="12.75">
      <c r="A11" s="3">
        <v>2001</v>
      </c>
      <c r="B11" s="5">
        <f t="shared" si="0"/>
        <v>0.949</v>
      </c>
      <c r="C11" s="5">
        <v>0.946</v>
      </c>
      <c r="D11" s="7">
        <v>0.949</v>
      </c>
    </row>
    <row r="12" spans="1:4" ht="12.75">
      <c r="A12" s="3">
        <v>2000</v>
      </c>
      <c r="B12" s="5">
        <f t="shared" si="0"/>
        <v>0.941</v>
      </c>
      <c r="C12" s="5">
        <v>0.946</v>
      </c>
      <c r="D12" s="7">
        <v>0.941</v>
      </c>
    </row>
    <row r="13" spans="1:4" ht="12.75">
      <c r="A13" s="3">
        <v>1999</v>
      </c>
      <c r="B13" s="5">
        <f t="shared" si="0"/>
        <v>0.941</v>
      </c>
      <c r="C13" s="5">
        <v>0.94</v>
      </c>
      <c r="D13" s="7">
        <v>0.941</v>
      </c>
    </row>
    <row r="14" spans="1:4" ht="12.75">
      <c r="A14" s="3">
        <v>1998</v>
      </c>
      <c r="B14" s="5">
        <f t="shared" si="0"/>
        <v>0.942</v>
      </c>
      <c r="C14" s="5">
        <v>0.941</v>
      </c>
      <c r="D14" s="7">
        <v>0.942</v>
      </c>
    </row>
    <row r="15" spans="1:4" ht="12.75">
      <c r="A15" s="3">
        <v>1997</v>
      </c>
      <c r="B15" s="5">
        <f t="shared" si="0"/>
        <v>0.938</v>
      </c>
      <c r="C15" s="5">
        <v>0.9390000000000001</v>
      </c>
      <c r="D15" s="7">
        <v>0.938</v>
      </c>
    </row>
    <row r="16" spans="1:4" ht="12.75">
      <c r="A16" s="3">
        <v>1996</v>
      </c>
      <c r="B16" s="5">
        <f t="shared" si="0"/>
        <v>0.939</v>
      </c>
      <c r="C16" s="5">
        <v>0.938</v>
      </c>
      <c r="D16" s="7">
        <v>0.939</v>
      </c>
    </row>
    <row r="17" spans="1:4" ht="12.75">
      <c r="A17" s="3">
        <v>1995</v>
      </c>
      <c r="B17" s="5">
        <f t="shared" si="0"/>
        <v>0.939</v>
      </c>
      <c r="C17" s="5">
        <v>0.9390000000000001</v>
      </c>
      <c r="D17" s="7">
        <v>0.939</v>
      </c>
    </row>
    <row r="18" spans="1:4" ht="12.75">
      <c r="A18" s="3">
        <v>1994</v>
      </c>
      <c r="B18" s="5">
        <f t="shared" si="0"/>
        <v>0.938</v>
      </c>
      <c r="C18" s="5">
        <v>0.9390000000000001</v>
      </c>
      <c r="D18" s="7">
        <v>0.938</v>
      </c>
    </row>
    <row r="19" spans="1:4" ht="12.75">
      <c r="A19" s="3">
        <v>1993</v>
      </c>
      <c r="B19" s="5">
        <f t="shared" si="0"/>
        <v>0.942</v>
      </c>
      <c r="C19" s="5">
        <v>0.9420000000000001</v>
      </c>
      <c r="D19" s="7">
        <v>0.942</v>
      </c>
    </row>
    <row r="20" spans="1:4" ht="12.75">
      <c r="A20" s="3">
        <v>1992</v>
      </c>
      <c r="B20" s="5">
        <f t="shared" si="0"/>
        <v>0.938</v>
      </c>
      <c r="C20" s="5">
        <v>0.9390000000000001</v>
      </c>
      <c r="D20" s="7">
        <v>0.938</v>
      </c>
    </row>
    <row r="21" spans="1:4" ht="12.75">
      <c r="A21" s="3">
        <v>1991</v>
      </c>
      <c r="B21" s="5">
        <f t="shared" si="0"/>
        <v>0.934</v>
      </c>
      <c r="C21" s="5">
        <v>0.9359999999999999</v>
      </c>
      <c r="D21" s="7">
        <v>0.934</v>
      </c>
    </row>
    <row r="22" spans="1:4" ht="12.75">
      <c r="A22" s="3">
        <v>1990</v>
      </c>
      <c r="B22" s="5">
        <f t="shared" si="0"/>
        <v>0.933</v>
      </c>
      <c r="C22" s="5">
        <v>0.9329999999999999</v>
      </c>
      <c r="D22" s="7">
        <v>0.933</v>
      </c>
    </row>
    <row r="23" spans="1:4" ht="12.75">
      <c r="A23" s="3">
        <v>1989</v>
      </c>
      <c r="B23" s="5">
        <f t="shared" si="0"/>
        <v>0.93</v>
      </c>
      <c r="C23" s="5">
        <v>0.93</v>
      </c>
      <c r="D23" s="7">
        <v>0.93</v>
      </c>
    </row>
    <row r="24" spans="1:4" ht="12.75">
      <c r="A24" s="3">
        <v>1988</v>
      </c>
      <c r="B24" s="5">
        <f t="shared" si="0"/>
        <v>0.925</v>
      </c>
      <c r="C24" s="5">
        <v>0.929</v>
      </c>
      <c r="D24" s="7">
        <v>0.925</v>
      </c>
    </row>
    <row r="25" spans="1:4" ht="12.75">
      <c r="A25" s="3">
        <v>1987</v>
      </c>
      <c r="B25" s="5">
        <f t="shared" si="0"/>
        <v>0.923</v>
      </c>
      <c r="C25" s="5">
        <v>0.925</v>
      </c>
      <c r="D25" s="7">
        <v>0.923</v>
      </c>
    </row>
    <row r="26" spans="1:4" ht="12.75">
      <c r="A26" s="3">
        <v>1986</v>
      </c>
      <c r="B26" s="5">
        <f t="shared" si="0"/>
        <v>0.924</v>
      </c>
      <c r="C26" s="5">
        <v>0.922</v>
      </c>
      <c r="D26" s="7">
        <v>0.924</v>
      </c>
    </row>
    <row r="27" spans="1:4" ht="12.75">
      <c r="A27" s="3">
        <v>1985</v>
      </c>
      <c r="B27" s="5">
        <f t="shared" si="0"/>
        <v>0.919</v>
      </c>
      <c r="C27" s="5">
        <v>0.9179999999999999</v>
      </c>
      <c r="D27" s="7">
        <v>0.919</v>
      </c>
    </row>
    <row r="28" spans="1:4" ht="12.75">
      <c r="A28" s="3">
        <v>1984</v>
      </c>
      <c r="B28" s="5">
        <f t="shared" si="0"/>
        <v>0.914</v>
      </c>
      <c r="D28" s="7">
        <v>0.914</v>
      </c>
    </row>
    <row r="29" spans="1:4" ht="12.75">
      <c r="A29" s="3">
        <v>1983</v>
      </c>
      <c r="B29" s="5">
        <f t="shared" si="0"/>
        <v>0.914</v>
      </c>
      <c r="D29" s="7">
        <v>0.914</v>
      </c>
    </row>
    <row r="30" spans="1:2" ht="12.75">
      <c r="A30" s="3">
        <v>1982</v>
      </c>
      <c r="B30" s="5">
        <v>0.9179999999999999</v>
      </c>
    </row>
    <row r="31" spans="1:3" ht="12.75">
      <c r="A31" s="3">
        <v>1981</v>
      </c>
      <c r="B31" s="5">
        <v>0.9179999999999999</v>
      </c>
      <c r="C31" s="5"/>
    </row>
    <row r="32" spans="1:3" ht="12.75">
      <c r="A32" s="3">
        <v>1980</v>
      </c>
      <c r="B32" s="5">
        <v>0.9179999999999999</v>
      </c>
      <c r="C32" s="5">
        <v>0.93</v>
      </c>
    </row>
    <row r="33" spans="1:3" ht="12.75">
      <c r="A33" s="3">
        <v>1979</v>
      </c>
      <c r="B33" s="5">
        <f aca="true" t="shared" si="1" ref="B33:B64">C33*92/98</f>
        <v>0.9199999999999999</v>
      </c>
      <c r="C33" s="5">
        <v>0.98</v>
      </c>
    </row>
    <row r="34" spans="1:3" ht="12.75">
      <c r="A34" s="3">
        <v>1978</v>
      </c>
      <c r="B34" s="5">
        <f t="shared" si="1"/>
        <v>0.9106122448979591</v>
      </c>
      <c r="C34" s="5">
        <v>0.97</v>
      </c>
    </row>
    <row r="35" spans="1:3" ht="12.75">
      <c r="A35" s="3">
        <v>1977</v>
      </c>
      <c r="B35" s="5">
        <f t="shared" si="1"/>
        <v>0.9012244897959183</v>
      </c>
      <c r="C35" s="5">
        <v>0.96</v>
      </c>
    </row>
    <row r="36" spans="1:3" ht="12.75">
      <c r="A36" s="3">
        <v>1976</v>
      </c>
      <c r="B36" s="5">
        <f t="shared" si="1"/>
        <v>0.8918367346938775</v>
      </c>
      <c r="C36" s="5">
        <v>0.95</v>
      </c>
    </row>
    <row r="37" spans="1:3" ht="12.75">
      <c r="A37" s="3">
        <v>1975</v>
      </c>
      <c r="B37" s="5">
        <f t="shared" si="1"/>
        <v>0.8918367346938775</v>
      </c>
      <c r="C37" s="5">
        <v>0.95</v>
      </c>
    </row>
    <row r="38" spans="1:3" ht="12.75">
      <c r="A38" s="3">
        <v>1974</v>
      </c>
      <c r="B38" s="5">
        <f t="shared" si="1"/>
        <v>0.8824489795918367</v>
      </c>
      <c r="C38" s="5">
        <v>0.94</v>
      </c>
    </row>
    <row r="39" spans="1:3" ht="12.75">
      <c r="A39" s="3">
        <v>1973</v>
      </c>
      <c r="B39" s="5">
        <f t="shared" si="1"/>
        <v>0.8824489795918367</v>
      </c>
      <c r="C39" s="5">
        <v>0.94</v>
      </c>
    </row>
    <row r="40" spans="1:3" ht="12.75">
      <c r="A40" s="3">
        <v>1972</v>
      </c>
      <c r="B40" s="5">
        <f t="shared" si="1"/>
        <v>0.8636734693877551</v>
      </c>
      <c r="C40" s="5">
        <v>0.92</v>
      </c>
    </row>
    <row r="41" spans="1:3" ht="12.75">
      <c r="A41" s="3">
        <v>1971</v>
      </c>
      <c r="B41" s="5">
        <f t="shared" si="1"/>
        <v>0.8542857142857143</v>
      </c>
      <c r="C41" s="5">
        <v>0.91</v>
      </c>
    </row>
    <row r="42" spans="1:3" ht="12.75">
      <c r="A42" s="3">
        <v>1970</v>
      </c>
      <c r="B42" s="5">
        <f t="shared" si="1"/>
        <v>0.849591836734694</v>
      </c>
      <c r="C42" s="5">
        <v>0.905</v>
      </c>
    </row>
    <row r="43" spans="1:3" ht="12.75">
      <c r="A43" s="3">
        <v>1969</v>
      </c>
      <c r="B43" s="5">
        <f t="shared" si="1"/>
        <v>0.8430204081632653</v>
      </c>
      <c r="C43" s="5">
        <v>0.898</v>
      </c>
    </row>
    <row r="44" spans="1:3" ht="12.75">
      <c r="A44" s="3">
        <v>1968</v>
      </c>
      <c r="B44" s="5">
        <f t="shared" si="1"/>
        <v>0.8308163265306122</v>
      </c>
      <c r="C44" s="5">
        <v>0.885</v>
      </c>
    </row>
    <row r="45" spans="1:3" ht="12.75">
      <c r="A45" s="3">
        <v>1967</v>
      </c>
      <c r="B45" s="5">
        <f t="shared" si="1"/>
        <v>0.8176734693877552</v>
      </c>
      <c r="C45" s="5">
        <v>0.871</v>
      </c>
    </row>
    <row r="46" spans="1:3" ht="12.75">
      <c r="A46" s="3">
        <v>1966</v>
      </c>
      <c r="B46" s="5">
        <f t="shared" si="1"/>
        <v>0.8101632653061225</v>
      </c>
      <c r="C46" s="5">
        <v>0.863</v>
      </c>
    </row>
    <row r="47" spans="1:3" ht="12.75">
      <c r="A47" s="3">
        <v>1965</v>
      </c>
      <c r="B47" s="5">
        <f t="shared" si="1"/>
        <v>0.794204081632653</v>
      </c>
      <c r="C47" s="5">
        <v>0.846</v>
      </c>
    </row>
    <row r="48" spans="1:3" ht="12.75">
      <c r="A48" s="3">
        <v>1964</v>
      </c>
      <c r="B48" s="5">
        <f t="shared" si="1"/>
        <v>0.7773061224489796</v>
      </c>
      <c r="C48" s="5">
        <v>0.828</v>
      </c>
    </row>
    <row r="49" spans="1:3" ht="12.75">
      <c r="A49" s="3">
        <v>1963</v>
      </c>
      <c r="B49" s="5">
        <f t="shared" si="1"/>
        <v>0.7641632653061226</v>
      </c>
      <c r="C49" s="5">
        <v>0.8140000000000001</v>
      </c>
    </row>
    <row r="50" spans="1:3" ht="12.75">
      <c r="A50" s="3">
        <v>1962</v>
      </c>
      <c r="B50" s="5">
        <f t="shared" si="1"/>
        <v>0.7528979591836735</v>
      </c>
      <c r="C50" s="5">
        <v>0.802</v>
      </c>
    </row>
    <row r="51" spans="1:3" ht="12.75">
      <c r="A51" s="3">
        <v>1961</v>
      </c>
      <c r="B51" s="5">
        <f t="shared" si="1"/>
        <v>0.7406938775510205</v>
      </c>
      <c r="C51" s="5">
        <v>0.789</v>
      </c>
    </row>
    <row r="52" spans="1:3" ht="12.75">
      <c r="A52" s="3">
        <v>1960</v>
      </c>
      <c r="B52" s="5">
        <f t="shared" si="1"/>
        <v>0.7350612244897958</v>
      </c>
      <c r="C52" s="5">
        <v>0.7829999999999999</v>
      </c>
    </row>
    <row r="53" spans="1:3" ht="12.75">
      <c r="A53" s="3">
        <v>1959</v>
      </c>
      <c r="B53" s="5">
        <f t="shared" si="1"/>
        <v>0.7322448979591837</v>
      </c>
      <c r="C53" s="5">
        <v>0.78</v>
      </c>
    </row>
    <row r="54" spans="1:3" ht="12.75">
      <c r="A54" s="3">
        <v>1958</v>
      </c>
      <c r="B54" s="5">
        <f t="shared" si="1"/>
        <v>0.7172244897959184</v>
      </c>
      <c r="C54" s="5">
        <v>0.764</v>
      </c>
    </row>
    <row r="55" spans="1:3" ht="12.75">
      <c r="A55" s="3">
        <v>1957</v>
      </c>
      <c r="B55" s="5">
        <f t="shared" si="1"/>
        <v>0.7087755102040816</v>
      </c>
      <c r="C55" s="5">
        <v>0.755</v>
      </c>
    </row>
    <row r="56" spans="1:3" ht="12.75">
      <c r="A56" s="3">
        <v>1956</v>
      </c>
      <c r="B56" s="5">
        <f t="shared" si="1"/>
        <v>0.6928163265306122</v>
      </c>
      <c r="C56" s="5">
        <v>0.738</v>
      </c>
    </row>
    <row r="57" spans="1:3" ht="12.75">
      <c r="A57" s="3">
        <v>1955</v>
      </c>
      <c r="B57" s="5">
        <f t="shared" si="1"/>
        <v>0.6712244897959184</v>
      </c>
      <c r="C57" s="5">
        <v>0.715</v>
      </c>
    </row>
    <row r="58" spans="1:3" ht="12.75">
      <c r="A58" s="3">
        <v>1954</v>
      </c>
      <c r="B58" s="5">
        <f t="shared" si="1"/>
        <v>0.6533877551020408</v>
      </c>
      <c r="C58" s="5">
        <v>0.696</v>
      </c>
    </row>
    <row r="59" spans="1:3" ht="12.75">
      <c r="A59" s="3">
        <v>1953</v>
      </c>
      <c r="B59" s="5">
        <f t="shared" si="1"/>
        <v>0.6383673469387755</v>
      </c>
      <c r="C59" s="5">
        <v>0.68</v>
      </c>
    </row>
    <row r="60" spans="1:3" ht="12.75">
      <c r="A60" s="3">
        <v>1952</v>
      </c>
      <c r="B60" s="5">
        <f t="shared" si="1"/>
        <v>0.619591836734694</v>
      </c>
      <c r="C60" s="5">
        <v>0.66</v>
      </c>
    </row>
    <row r="61" spans="1:3" ht="12.75">
      <c r="A61" s="3">
        <v>1951</v>
      </c>
      <c r="B61" s="5">
        <f t="shared" si="1"/>
        <v>0.6008163265306122</v>
      </c>
      <c r="C61" s="5">
        <v>0.64</v>
      </c>
    </row>
    <row r="62" spans="1:3" ht="12.75">
      <c r="A62" s="3">
        <v>1950</v>
      </c>
      <c r="B62" s="5">
        <f t="shared" si="1"/>
        <v>0.5801632653061225</v>
      </c>
      <c r="C62" s="5">
        <v>0.618</v>
      </c>
    </row>
    <row r="63" spans="1:3" ht="12.75">
      <c r="A63" s="3">
        <v>1949</v>
      </c>
      <c r="B63" s="5">
        <f t="shared" si="1"/>
        <v>0.5651428571428572</v>
      </c>
      <c r="C63" s="5">
        <v>0.602</v>
      </c>
    </row>
    <row r="64" spans="1:3" ht="12.75">
      <c r="A64" s="3">
        <v>1948</v>
      </c>
      <c r="B64" s="5">
        <f t="shared" si="1"/>
        <v>0.5463673469387755</v>
      </c>
      <c r="C64" s="5">
        <v>0.5820000000000001</v>
      </c>
    </row>
    <row r="65" spans="1:3" ht="12.75">
      <c r="A65" s="3">
        <v>1947</v>
      </c>
      <c r="B65" s="5">
        <f aca="true" t="shared" si="2" ref="B65:B96">C65*92/98</f>
        <v>0.5153877551020408</v>
      </c>
      <c r="C65" s="5">
        <v>0.5489999999999999</v>
      </c>
    </row>
    <row r="66" spans="1:3" ht="12.75">
      <c r="A66" s="3">
        <v>1946</v>
      </c>
      <c r="B66" s="5">
        <f t="shared" si="2"/>
        <v>0.482530612244898</v>
      </c>
      <c r="C66" s="5">
        <v>0.514</v>
      </c>
    </row>
    <row r="67" spans="1:3" ht="12.75">
      <c r="A67" s="3">
        <v>1945</v>
      </c>
      <c r="B67" s="5">
        <f t="shared" si="2"/>
        <v>0.4337142857142858</v>
      </c>
      <c r="C67" s="5">
        <v>0.462</v>
      </c>
    </row>
    <row r="68" spans="1:3" ht="12.75">
      <c r="A68" s="3">
        <v>1944</v>
      </c>
      <c r="B68" s="5">
        <f t="shared" si="2"/>
        <v>0.42338775510204085</v>
      </c>
      <c r="C68" s="5">
        <v>0.451</v>
      </c>
    </row>
    <row r="69" spans="1:3" ht="12.75">
      <c r="A69" s="3">
        <v>1943</v>
      </c>
      <c r="B69" s="5">
        <f t="shared" si="2"/>
        <v>0.4224489795918367</v>
      </c>
      <c r="C69" s="5">
        <v>0.45</v>
      </c>
    </row>
    <row r="70" spans="1:3" ht="12.75">
      <c r="A70" s="3">
        <v>1942</v>
      </c>
      <c r="B70" s="5">
        <f t="shared" si="2"/>
        <v>0.3961632653061225</v>
      </c>
      <c r="C70" s="5">
        <v>0.42200000000000004</v>
      </c>
    </row>
    <row r="71" spans="1:3" ht="12.75">
      <c r="A71" s="3">
        <v>1941</v>
      </c>
      <c r="B71" s="5">
        <f t="shared" si="2"/>
        <v>0.36893877551020404</v>
      </c>
      <c r="C71" s="5">
        <v>0.39299999999999996</v>
      </c>
    </row>
    <row r="72" spans="1:3" ht="12.75">
      <c r="A72" s="3">
        <v>1940</v>
      </c>
      <c r="B72" s="5">
        <f t="shared" si="2"/>
        <v>0.3464081632653061</v>
      </c>
      <c r="C72" s="5">
        <v>0.369</v>
      </c>
    </row>
    <row r="73" spans="1:3" ht="12.75">
      <c r="A73" s="3">
        <v>1939</v>
      </c>
      <c r="B73" s="5">
        <f t="shared" si="2"/>
        <v>0.3342040816326531</v>
      </c>
      <c r="C73" s="5">
        <v>0.35600000000000004</v>
      </c>
    </row>
    <row r="74" spans="1:3" ht="12.75">
      <c r="A74" s="3">
        <v>1938</v>
      </c>
      <c r="B74" s="5">
        <f t="shared" si="2"/>
        <v>0.32481632653061226</v>
      </c>
      <c r="C74" s="5">
        <v>0.34600000000000003</v>
      </c>
    </row>
    <row r="75" spans="1:3" ht="12.75">
      <c r="A75" s="3">
        <v>1937</v>
      </c>
      <c r="B75" s="5">
        <f t="shared" si="2"/>
        <v>0.32199999999999995</v>
      </c>
      <c r="C75" s="5">
        <v>0.34299999999999997</v>
      </c>
    </row>
    <row r="76" spans="1:3" ht="12.75">
      <c r="A76" s="3">
        <v>1936</v>
      </c>
      <c r="B76" s="5">
        <f t="shared" si="2"/>
        <v>0.31073469387755104</v>
      </c>
      <c r="C76" s="5">
        <v>0.331</v>
      </c>
    </row>
    <row r="77" spans="1:3" ht="12.75">
      <c r="A77" s="3">
        <v>1935</v>
      </c>
      <c r="B77" s="5">
        <f t="shared" si="2"/>
        <v>0.29853061224489796</v>
      </c>
      <c r="C77" s="5">
        <v>0.318</v>
      </c>
    </row>
    <row r="78" spans="1:3" ht="12.75">
      <c r="A78" s="3">
        <v>1934</v>
      </c>
      <c r="B78" s="5">
        <f t="shared" si="2"/>
        <v>0.29477551020408166</v>
      </c>
      <c r="C78" s="5">
        <v>0.314</v>
      </c>
    </row>
    <row r="79" spans="1:3" ht="12.75">
      <c r="A79" s="3">
        <v>1933</v>
      </c>
      <c r="B79" s="5">
        <f t="shared" si="2"/>
        <v>0.29383673469387755</v>
      </c>
      <c r="C79" s="5">
        <v>0.313</v>
      </c>
    </row>
    <row r="80" spans="1:3" ht="12.75">
      <c r="A80" s="3">
        <v>1932</v>
      </c>
      <c r="B80" s="5">
        <f t="shared" si="2"/>
        <v>0.31448979591836734</v>
      </c>
      <c r="C80" s="5">
        <v>0.335</v>
      </c>
    </row>
    <row r="81" spans="1:3" ht="12.75">
      <c r="A81" s="3">
        <v>1931</v>
      </c>
      <c r="B81" s="5">
        <f t="shared" si="2"/>
        <v>0.368</v>
      </c>
      <c r="C81" s="5">
        <v>0.392</v>
      </c>
    </row>
    <row r="82" spans="1:3" ht="12.75">
      <c r="A82" s="3">
        <v>1930</v>
      </c>
      <c r="B82" s="5">
        <f t="shared" si="2"/>
        <v>0.3839591836734694</v>
      </c>
      <c r="C82" s="5">
        <v>0.409</v>
      </c>
    </row>
    <row r="83" spans="1:3" ht="12.75">
      <c r="A83" s="3">
        <v>1929</v>
      </c>
      <c r="B83" s="5">
        <f t="shared" si="2"/>
        <v>0.390530612244898</v>
      </c>
      <c r="C83" s="5">
        <v>0.41600000000000004</v>
      </c>
    </row>
    <row r="84" spans="1:3" ht="12.75">
      <c r="A84" s="3">
        <v>1928</v>
      </c>
      <c r="B84" s="5">
        <f t="shared" si="2"/>
        <v>0.38302040816326527</v>
      </c>
      <c r="C84" s="5">
        <v>0.408</v>
      </c>
    </row>
    <row r="85" spans="1:3" ht="12.75">
      <c r="A85" s="3">
        <v>1927</v>
      </c>
      <c r="B85" s="5">
        <f t="shared" si="2"/>
        <v>0.3726938775510204</v>
      </c>
      <c r="C85" s="5">
        <v>0.397</v>
      </c>
    </row>
    <row r="86" spans="1:3" ht="12.75">
      <c r="A86" s="3">
        <v>1926</v>
      </c>
      <c r="B86" s="5">
        <f t="shared" si="2"/>
        <v>0.368</v>
      </c>
      <c r="C86" s="5">
        <v>0.392</v>
      </c>
    </row>
    <row r="87" spans="1:3" ht="12.75">
      <c r="A87" s="3">
        <v>1925</v>
      </c>
      <c r="B87" s="5">
        <f t="shared" si="2"/>
        <v>0.3633061224489796</v>
      </c>
      <c r="C87" s="5">
        <v>0.387</v>
      </c>
    </row>
    <row r="88" spans="1:3" ht="12.75">
      <c r="A88" s="3">
        <v>1924</v>
      </c>
      <c r="B88" s="5">
        <f t="shared" si="2"/>
        <v>0.3548571428571428</v>
      </c>
      <c r="C88" s="5">
        <v>0.37799999999999995</v>
      </c>
    </row>
    <row r="89" spans="1:3" ht="12.75">
      <c r="A89" s="3">
        <v>1923</v>
      </c>
      <c r="B89" s="5">
        <f t="shared" si="2"/>
        <v>0.35016326530612246</v>
      </c>
      <c r="C89" s="5">
        <v>0.373</v>
      </c>
    </row>
    <row r="90" spans="1:3" ht="12.75">
      <c r="A90" s="3">
        <v>1922</v>
      </c>
      <c r="B90" s="5">
        <f t="shared" si="2"/>
        <v>0.3342040816326531</v>
      </c>
      <c r="C90" s="5">
        <v>0.35600000000000004</v>
      </c>
    </row>
    <row r="91" spans="1:3" ht="12.75">
      <c r="A91" s="3">
        <v>1921</v>
      </c>
      <c r="B91" s="5">
        <f t="shared" si="2"/>
        <v>0.3313877551020408</v>
      </c>
      <c r="C91" s="5">
        <v>0.353</v>
      </c>
    </row>
    <row r="92" spans="1:3" ht="12.75">
      <c r="A92" s="3">
        <v>1920</v>
      </c>
      <c r="B92" s="5">
        <f t="shared" si="2"/>
        <v>0.3285714285714285</v>
      </c>
      <c r="C92" s="5">
        <v>0.35</v>
      </c>
    </row>
    <row r="95" spans="1:5" s="10" customFormat="1" ht="12.75">
      <c r="A95" s="8" t="s">
        <v>19</v>
      </c>
      <c r="B95" s="8"/>
      <c r="C95" s="8"/>
      <c r="D95" s="9"/>
      <c r="E95" s="8"/>
    </row>
    <row r="96" spans="1:5" s="10" customFormat="1" ht="12.75">
      <c r="A96" s="8"/>
      <c r="B96" s="8"/>
      <c r="C96" s="8"/>
      <c r="D96" s="9"/>
      <c r="E96" s="8"/>
    </row>
    <row r="97" spans="1:5" s="10" customFormat="1" ht="12.75">
      <c r="A97" s="8" t="s">
        <v>20</v>
      </c>
      <c r="B97" s="8"/>
      <c r="C97" s="8"/>
      <c r="D97" s="9"/>
      <c r="E97" s="8"/>
    </row>
    <row r="98" spans="1:5" s="10" customFormat="1" ht="12.75">
      <c r="A98" s="8" t="s">
        <v>16</v>
      </c>
      <c r="B98" s="8" t="s">
        <v>21</v>
      </c>
      <c r="D98" s="9"/>
      <c r="E98" s="8"/>
    </row>
    <row r="99" spans="1:5" s="10" customFormat="1" ht="12.75">
      <c r="A99" s="8"/>
      <c r="B99" s="8" t="s">
        <v>22</v>
      </c>
      <c r="C99" s="8" t="s">
        <v>23</v>
      </c>
      <c r="D99" s="9"/>
      <c r="E99" s="8"/>
    </row>
    <row r="100" spans="1:5" s="10" customFormat="1" ht="12.75">
      <c r="A100" s="8" t="s">
        <v>17</v>
      </c>
      <c r="B100" s="8" t="s">
        <v>24</v>
      </c>
      <c r="D100" s="9"/>
      <c r="E100" s="8"/>
    </row>
    <row r="101" spans="1:5" s="10" customFormat="1" ht="12.75">
      <c r="A101" s="8"/>
      <c r="B101" s="8" t="s">
        <v>22</v>
      </c>
      <c r="C101" s="8" t="s">
        <v>25</v>
      </c>
      <c r="D101" s="9"/>
      <c r="E101" s="8"/>
    </row>
    <row r="102" spans="1:5" s="10" customFormat="1" ht="12.75">
      <c r="A102" s="8"/>
      <c r="B102" s="8"/>
      <c r="C102" s="8"/>
      <c r="D102" s="9"/>
      <c r="E102" s="8"/>
    </row>
    <row r="103" spans="1:5" s="10" customFormat="1" ht="12.75">
      <c r="A103" s="8"/>
      <c r="B103" s="8"/>
      <c r="C103" s="8"/>
      <c r="D103" s="9"/>
      <c r="E103" s="8"/>
    </row>
    <row r="104" spans="1:5" s="10" customFormat="1" ht="12.75">
      <c r="A104" s="8"/>
      <c r="B104" s="8"/>
      <c r="C104" s="8"/>
      <c r="D104" s="9"/>
      <c r="E104" s="8"/>
    </row>
    <row r="105" spans="1:5" s="10" customFormat="1" ht="12.75">
      <c r="A105" s="8"/>
      <c r="B105" s="8"/>
      <c r="C105" s="8"/>
      <c r="D105" s="9"/>
      <c r="E105" s="8"/>
    </row>
    <row r="106" spans="1:5" s="10" customFormat="1" ht="12.75">
      <c r="A106" s="8"/>
      <c r="B106" s="8"/>
      <c r="C106" s="8"/>
      <c r="D106" s="9"/>
      <c r="E106" s="8"/>
    </row>
    <row r="107" spans="1:9" ht="12.75">
      <c r="A107" s="11"/>
      <c r="B107" s="11"/>
      <c r="C107" s="11"/>
      <c r="D107" s="12"/>
      <c r="E107" s="11"/>
      <c r="F107" s="10"/>
      <c r="G107" s="10"/>
      <c r="H107" s="10"/>
      <c r="I107" s="10"/>
    </row>
    <row r="108" spans="1:9" ht="12.75">
      <c r="A108" s="11"/>
      <c r="B108" s="11"/>
      <c r="C108" s="11"/>
      <c r="D108" s="12"/>
      <c r="E108" s="11"/>
      <c r="F108" s="10"/>
      <c r="G108" s="10"/>
      <c r="H108" s="10"/>
      <c r="I108" s="10"/>
    </row>
    <row r="109" spans="1:9" ht="12.75">
      <c r="A109" s="11"/>
      <c r="B109" s="11"/>
      <c r="C109" s="11"/>
      <c r="D109" s="12"/>
      <c r="E109" s="11"/>
      <c r="F109" s="10"/>
      <c r="G109" s="10"/>
      <c r="H109" s="10"/>
      <c r="I109" s="10"/>
    </row>
    <row r="110" spans="1:9" ht="12.75">
      <c r="A110" s="11"/>
      <c r="B110" s="11"/>
      <c r="C110" s="11"/>
      <c r="D110" s="12"/>
      <c r="E110" s="11"/>
      <c r="F110" s="10"/>
      <c r="G110" s="10"/>
      <c r="H110" s="10"/>
      <c r="I110" s="10"/>
    </row>
    <row r="111" spans="1:9" ht="12.75">
      <c r="A111" s="11"/>
      <c r="B111" s="11"/>
      <c r="C111" s="11"/>
      <c r="D111" s="12"/>
      <c r="E111" s="11"/>
      <c r="F111" s="10"/>
      <c r="G111" s="10"/>
      <c r="H111" s="10"/>
      <c r="I111" s="10"/>
    </row>
    <row r="112" spans="1:9" ht="12.75">
      <c r="A112" s="11"/>
      <c r="B112" s="11"/>
      <c r="C112" s="11"/>
      <c r="D112" s="12"/>
      <c r="E112" s="11"/>
      <c r="F112" s="10"/>
      <c r="G112" s="10"/>
      <c r="H112" s="10"/>
      <c r="I112" s="10"/>
    </row>
    <row r="113" spans="1:9" ht="12.75">
      <c r="A113" s="11"/>
      <c r="B113" s="11"/>
      <c r="C113" s="11"/>
      <c r="D113" s="12"/>
      <c r="E113" s="11"/>
      <c r="F113" s="10"/>
      <c r="G113" s="10"/>
      <c r="H113" s="10"/>
      <c r="I113" s="10"/>
    </row>
    <row r="114" spans="1:9" ht="12.75">
      <c r="A114" s="11"/>
      <c r="B114" s="11"/>
      <c r="C114" s="11"/>
      <c r="D114" s="12"/>
      <c r="E114" s="11"/>
      <c r="F114" s="10"/>
      <c r="G114" s="10"/>
      <c r="H114" s="10"/>
      <c r="I114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F2" sqref="F2"/>
    </sheetView>
  </sheetViews>
  <sheetFormatPr defaultColWidth="9.140625" defaultRowHeight="12.75"/>
  <cols>
    <col min="2" max="2" width="19.140625" style="0" customWidth="1"/>
    <col min="3" max="3" width="14.140625" style="0" customWidth="1"/>
    <col min="4" max="4" width="14.140625" style="1" customWidth="1"/>
    <col min="5" max="5" width="17.00390625" style="1" customWidth="1"/>
    <col min="6" max="7" width="14.140625" style="1" customWidth="1"/>
    <col min="8" max="8" width="17.7109375" style="1" customWidth="1"/>
    <col min="9" max="9" width="14.140625" style="1" customWidth="1"/>
  </cols>
  <sheetData>
    <row r="1" ht="12.75">
      <c r="F1" s="2" t="s">
        <v>0</v>
      </c>
    </row>
    <row r="2" spans="5:6" ht="12.75">
      <c r="E2" s="1" t="s">
        <v>1</v>
      </c>
      <c r="F2" t="s">
        <v>2</v>
      </c>
    </row>
    <row r="3" ht="12.75">
      <c r="F3"/>
    </row>
    <row r="4" ht="12.75">
      <c r="F4" s="2" t="s">
        <v>3</v>
      </c>
    </row>
    <row r="5" spans="1:9" ht="38.25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</row>
    <row r="6" spans="1:9" ht="12.75">
      <c r="A6" s="3">
        <v>2007</v>
      </c>
      <c r="B6" s="5">
        <f aca="true" t="shared" si="0" ref="B6:B33">D6/(D6+E6)</f>
        <v>0.8466666666666667</v>
      </c>
      <c r="C6" s="5">
        <f aca="true" t="shared" si="1" ref="C6:C37">G6/(G6+H6)</f>
        <v>0.33736749495729795</v>
      </c>
      <c r="D6" s="4">
        <v>12065</v>
      </c>
      <c r="E6" s="4">
        <v>2185</v>
      </c>
      <c r="F6" s="4">
        <f aca="true" t="shared" si="2" ref="F6:F33">D6+E6</f>
        <v>14250</v>
      </c>
      <c r="G6" s="4">
        <v>94332</v>
      </c>
      <c r="H6" s="4">
        <v>185280</v>
      </c>
      <c r="I6" s="4">
        <f aca="true" t="shared" si="3" ref="I6:I37">G6+H6</f>
        <v>279612</v>
      </c>
    </row>
    <row r="7" spans="1:9" ht="12.75">
      <c r="A7" s="3">
        <v>2006</v>
      </c>
      <c r="B7" s="5">
        <f t="shared" si="0"/>
        <v>0.8467310498158828</v>
      </c>
      <c r="C7" s="5">
        <f t="shared" si="1"/>
        <v>0.35209992437502885</v>
      </c>
      <c r="D7" s="4">
        <v>12187</v>
      </c>
      <c r="E7" s="4">
        <v>2206</v>
      </c>
      <c r="F7" s="4">
        <f t="shared" si="2"/>
        <v>14393</v>
      </c>
      <c r="G7" s="4">
        <v>99170</v>
      </c>
      <c r="H7" s="4">
        <v>182483</v>
      </c>
      <c r="I7" s="4">
        <f t="shared" si="3"/>
        <v>281653</v>
      </c>
    </row>
    <row r="8" spans="1:9" ht="12.75">
      <c r="A8" s="3">
        <v>2005</v>
      </c>
      <c r="B8" s="5">
        <f t="shared" si="0"/>
        <v>0.8479865064305292</v>
      </c>
      <c r="C8" s="5">
        <f t="shared" si="1"/>
        <v>0.36254675844972223</v>
      </c>
      <c r="D8" s="4">
        <v>12066</v>
      </c>
      <c r="E8" s="4">
        <v>2163</v>
      </c>
      <c r="F8" s="4">
        <f t="shared" si="2"/>
        <v>14229</v>
      </c>
      <c r="G8" s="4">
        <v>98277</v>
      </c>
      <c r="H8" s="4">
        <v>172797</v>
      </c>
      <c r="I8" s="4">
        <f t="shared" si="3"/>
        <v>271074</v>
      </c>
    </row>
    <row r="9" spans="1:9" ht="12.75">
      <c r="A9" s="3">
        <v>2004</v>
      </c>
      <c r="B9" s="5">
        <f t="shared" si="0"/>
        <v>0.8493072418225968</v>
      </c>
      <c r="C9" s="5">
        <f t="shared" si="1"/>
        <v>0.3664990938938301</v>
      </c>
      <c r="D9" s="4">
        <v>11892</v>
      </c>
      <c r="E9" s="4">
        <v>2110</v>
      </c>
      <c r="F9" s="4">
        <f t="shared" si="2"/>
        <v>14002</v>
      </c>
      <c r="G9" s="4">
        <v>96670</v>
      </c>
      <c r="H9" s="4">
        <v>167096</v>
      </c>
      <c r="I9" s="4">
        <f t="shared" si="3"/>
        <v>263766</v>
      </c>
    </row>
    <row r="10" spans="1:9" ht="12.75">
      <c r="A10" s="3">
        <v>2003</v>
      </c>
      <c r="B10" s="5">
        <f t="shared" si="0"/>
        <v>0.8478698906160046</v>
      </c>
      <c r="C10" s="5">
        <f t="shared" si="1"/>
        <v>0.37883386223556587</v>
      </c>
      <c r="D10" s="4">
        <v>11782</v>
      </c>
      <c r="E10" s="4">
        <v>2114</v>
      </c>
      <c r="F10" s="4">
        <f t="shared" si="2"/>
        <v>13896</v>
      </c>
      <c r="G10" s="4">
        <v>92995</v>
      </c>
      <c r="H10" s="4">
        <v>152482</v>
      </c>
      <c r="I10" s="4">
        <f t="shared" si="3"/>
        <v>245477</v>
      </c>
    </row>
    <row r="11" spans="1:9" ht="12.75">
      <c r="A11" s="3">
        <v>2002</v>
      </c>
      <c r="B11" s="5">
        <f t="shared" si="0"/>
        <v>0.8485046457607434</v>
      </c>
      <c r="C11" s="5">
        <f t="shared" si="1"/>
        <v>0.38605171503957786</v>
      </c>
      <c r="D11" s="4">
        <v>11689</v>
      </c>
      <c r="E11" s="4">
        <v>2087</v>
      </c>
      <c r="F11" s="4">
        <f t="shared" si="2"/>
        <v>13776</v>
      </c>
      <c r="G11" s="4">
        <v>91446</v>
      </c>
      <c r="H11" s="4">
        <v>145429</v>
      </c>
      <c r="I11" s="4">
        <f t="shared" si="3"/>
        <v>236875</v>
      </c>
    </row>
    <row r="12" spans="1:9" ht="12.75">
      <c r="A12" s="3">
        <v>2001</v>
      </c>
      <c r="B12" s="5">
        <f t="shared" si="0"/>
        <v>0.8464537963507945</v>
      </c>
      <c r="C12" s="5">
        <f t="shared" si="1"/>
        <v>0.38692187628357844</v>
      </c>
      <c r="D12" s="4">
        <v>11505</v>
      </c>
      <c r="E12" s="4">
        <v>2087</v>
      </c>
      <c r="F12" s="4">
        <f t="shared" si="2"/>
        <v>13592</v>
      </c>
      <c r="G12" s="4">
        <v>89490</v>
      </c>
      <c r="H12" s="4">
        <v>141797</v>
      </c>
      <c r="I12" s="4">
        <f t="shared" si="3"/>
        <v>231287</v>
      </c>
    </row>
    <row r="13" spans="1:9" ht="12.75">
      <c r="A13" s="3">
        <v>2000</v>
      </c>
      <c r="B13" s="5">
        <f t="shared" si="0"/>
        <v>0.8417750226791654</v>
      </c>
      <c r="C13" s="5">
        <f t="shared" si="1"/>
        <v>0.3871468287321394</v>
      </c>
      <c r="D13" s="4">
        <v>11135</v>
      </c>
      <c r="E13" s="4">
        <v>2093</v>
      </c>
      <c r="F13" s="4">
        <f t="shared" si="2"/>
        <v>13228</v>
      </c>
      <c r="G13" s="4">
        <v>95808</v>
      </c>
      <c r="H13" s="4">
        <v>151664</v>
      </c>
      <c r="I13" s="4">
        <f t="shared" si="3"/>
        <v>247472</v>
      </c>
    </row>
    <row r="14" spans="1:9" ht="12.75">
      <c r="A14" s="3">
        <v>1999</v>
      </c>
      <c r="B14" s="5">
        <f t="shared" si="0"/>
        <v>0.8430287701549162</v>
      </c>
      <c r="C14" s="5">
        <f t="shared" si="1"/>
        <v>0.40546449070658724</v>
      </c>
      <c r="D14" s="4">
        <v>10666</v>
      </c>
      <c r="E14" s="4">
        <v>1986</v>
      </c>
      <c r="F14" s="4">
        <f t="shared" si="2"/>
        <v>12652</v>
      </c>
      <c r="G14" s="4">
        <v>90138</v>
      </c>
      <c r="H14" s="4">
        <v>132170</v>
      </c>
      <c r="I14" s="4">
        <f t="shared" si="3"/>
        <v>222308</v>
      </c>
    </row>
    <row r="15" spans="1:9" ht="12.75">
      <c r="A15" s="3">
        <v>1998</v>
      </c>
      <c r="B15" s="5">
        <f t="shared" si="0"/>
        <v>0.8440366972477065</v>
      </c>
      <c r="C15" s="5">
        <f t="shared" si="1"/>
        <v>0.40845295287304606</v>
      </c>
      <c r="D15" s="4">
        <v>10120</v>
      </c>
      <c r="E15" s="4">
        <v>1870</v>
      </c>
      <c r="F15" s="4">
        <f t="shared" si="2"/>
        <v>11990</v>
      </c>
      <c r="G15" s="4">
        <v>84426</v>
      </c>
      <c r="H15" s="4">
        <v>122271</v>
      </c>
      <c r="I15" s="4">
        <f t="shared" si="3"/>
        <v>206697</v>
      </c>
    </row>
    <row r="16" spans="1:9" ht="12.75">
      <c r="A16" s="3">
        <v>1997</v>
      </c>
      <c r="B16" s="5">
        <f t="shared" si="0"/>
        <v>0.8502144795587849</v>
      </c>
      <c r="C16" s="5">
        <f t="shared" si="1"/>
        <v>0.412186915090466</v>
      </c>
      <c r="D16" s="4">
        <v>9712</v>
      </c>
      <c r="E16" s="4">
        <v>1711</v>
      </c>
      <c r="F16" s="4">
        <f t="shared" si="2"/>
        <v>11423</v>
      </c>
      <c r="G16" s="4">
        <v>77297</v>
      </c>
      <c r="H16" s="4">
        <v>110232</v>
      </c>
      <c r="I16" s="4">
        <f t="shared" si="3"/>
        <v>187529</v>
      </c>
    </row>
    <row r="17" spans="1:9" ht="12.75">
      <c r="A17" s="3">
        <v>1996</v>
      </c>
      <c r="B17" s="5">
        <f t="shared" si="0"/>
        <v>0.8566688174025255</v>
      </c>
      <c r="C17" s="5">
        <f t="shared" si="1"/>
        <v>0.4119728357016493</v>
      </c>
      <c r="D17" s="4">
        <v>9294</v>
      </c>
      <c r="E17" s="4">
        <v>1555</v>
      </c>
      <c r="F17" s="4">
        <f t="shared" si="2"/>
        <v>10849</v>
      </c>
      <c r="G17" s="4">
        <v>72190</v>
      </c>
      <c r="H17" s="4">
        <v>103040</v>
      </c>
      <c r="I17" s="4">
        <f t="shared" si="3"/>
        <v>175230</v>
      </c>
    </row>
    <row r="18" spans="1:9" ht="12.75">
      <c r="A18" s="3">
        <v>1995</v>
      </c>
      <c r="B18" s="5">
        <f t="shared" si="0"/>
        <v>0.8622508792497069</v>
      </c>
      <c r="C18" s="5">
        <f t="shared" si="1"/>
        <v>0.4147179770453569</v>
      </c>
      <c r="D18" s="4">
        <v>8826</v>
      </c>
      <c r="E18" s="4">
        <v>1410</v>
      </c>
      <c r="F18" s="4">
        <f t="shared" si="2"/>
        <v>10236</v>
      </c>
      <c r="G18" s="4">
        <v>67570</v>
      </c>
      <c r="H18" s="4">
        <v>95360</v>
      </c>
      <c r="I18" s="4">
        <f t="shared" si="3"/>
        <v>162930</v>
      </c>
    </row>
    <row r="19" spans="1:9" ht="12.75">
      <c r="A19" s="3">
        <v>1994</v>
      </c>
      <c r="B19" s="5">
        <f t="shared" si="0"/>
        <v>0.8662595419847329</v>
      </c>
      <c r="C19" s="5">
        <f t="shared" si="1"/>
        <v>0.41758155583437895</v>
      </c>
      <c r="D19" s="4">
        <v>8511</v>
      </c>
      <c r="E19" s="4">
        <v>1314</v>
      </c>
      <c r="F19" s="4">
        <f t="shared" si="2"/>
        <v>9825</v>
      </c>
      <c r="G19" s="4">
        <v>63900</v>
      </c>
      <c r="H19" s="4">
        <v>89124</v>
      </c>
      <c r="I19" s="4">
        <f t="shared" si="3"/>
        <v>153024</v>
      </c>
    </row>
    <row r="20" spans="1:9" ht="12.75">
      <c r="A20" s="3">
        <v>1993</v>
      </c>
      <c r="B20" s="5">
        <f t="shared" si="0"/>
        <v>0.8707575916780498</v>
      </c>
      <c r="C20" s="5">
        <f t="shared" si="1"/>
        <v>0.4192017367121655</v>
      </c>
      <c r="D20" s="4">
        <v>8287</v>
      </c>
      <c r="E20" s="4">
        <v>1230</v>
      </c>
      <c r="F20" s="4">
        <f t="shared" si="2"/>
        <v>9517</v>
      </c>
      <c r="G20" s="4">
        <v>59089</v>
      </c>
      <c r="H20" s="4">
        <v>81867</v>
      </c>
      <c r="I20" s="4">
        <f t="shared" si="3"/>
        <v>140956</v>
      </c>
    </row>
    <row r="21" spans="1:9" ht="12.75">
      <c r="A21" s="3">
        <v>1992</v>
      </c>
      <c r="B21" s="5">
        <f t="shared" si="0"/>
        <v>0.8725321888412018</v>
      </c>
      <c r="C21" s="5">
        <f t="shared" si="1"/>
        <v>0.42005233644859813</v>
      </c>
      <c r="D21" s="4">
        <v>8132</v>
      </c>
      <c r="E21" s="4">
        <v>1188</v>
      </c>
      <c r="F21" s="4">
        <f t="shared" si="2"/>
        <v>9320</v>
      </c>
      <c r="G21" s="4">
        <v>56182</v>
      </c>
      <c r="H21" s="4">
        <v>77568</v>
      </c>
      <c r="I21" s="4">
        <f t="shared" si="3"/>
        <v>133750</v>
      </c>
    </row>
    <row r="22" spans="1:9" ht="12.75">
      <c r="A22" s="3">
        <v>1991</v>
      </c>
      <c r="B22" s="5">
        <f t="shared" si="0"/>
        <v>0.8734480505336528</v>
      </c>
      <c r="C22" s="5">
        <f t="shared" si="1"/>
        <v>0.4236396783844428</v>
      </c>
      <c r="D22" s="4">
        <v>8020</v>
      </c>
      <c r="E22" s="4">
        <v>1162</v>
      </c>
      <c r="F22" s="4">
        <f t="shared" si="2"/>
        <v>9182</v>
      </c>
      <c r="G22" s="4">
        <v>54375</v>
      </c>
      <c r="H22" s="4">
        <v>73977</v>
      </c>
      <c r="I22" s="4">
        <f t="shared" si="3"/>
        <v>128352</v>
      </c>
    </row>
    <row r="23" spans="1:9" ht="12.75">
      <c r="A23" s="3">
        <v>1990</v>
      </c>
      <c r="B23" s="5">
        <f t="shared" si="0"/>
        <v>0.8731794756889985</v>
      </c>
      <c r="C23" s="5">
        <f t="shared" si="1"/>
        <v>0.43341437892404283</v>
      </c>
      <c r="D23" s="4">
        <v>7794</v>
      </c>
      <c r="E23" s="4">
        <v>1132</v>
      </c>
      <c r="F23" s="4">
        <f t="shared" si="2"/>
        <v>8926</v>
      </c>
      <c r="G23" s="4">
        <v>56330</v>
      </c>
      <c r="H23" s="4">
        <v>73638</v>
      </c>
      <c r="I23" s="4">
        <f t="shared" si="3"/>
        <v>129968</v>
      </c>
    </row>
    <row r="24" spans="1:9" ht="12.75">
      <c r="A24" s="3">
        <v>1989</v>
      </c>
      <c r="B24" s="5">
        <f t="shared" si="0"/>
        <v>0.8786314525810324</v>
      </c>
      <c r="C24" s="5">
        <f t="shared" si="1"/>
        <v>0.4430151478720846</v>
      </c>
      <c r="D24" s="4">
        <v>7319</v>
      </c>
      <c r="E24" s="4">
        <v>1011</v>
      </c>
      <c r="F24" s="4">
        <f t="shared" si="2"/>
        <v>8330</v>
      </c>
      <c r="G24" s="4">
        <v>55275</v>
      </c>
      <c r="H24" s="4">
        <v>69495</v>
      </c>
      <c r="I24" s="4">
        <f t="shared" si="3"/>
        <v>124770</v>
      </c>
    </row>
    <row r="25" spans="1:9" ht="12.75">
      <c r="A25" s="3">
        <v>1988</v>
      </c>
      <c r="B25" s="5">
        <f t="shared" si="0"/>
        <v>0.8786788330548773</v>
      </c>
      <c r="C25" s="5">
        <f t="shared" si="1"/>
        <v>0.4438736842105263</v>
      </c>
      <c r="D25" s="4">
        <v>6837</v>
      </c>
      <c r="E25" s="4">
        <v>944</v>
      </c>
      <c r="F25" s="4">
        <f t="shared" si="2"/>
        <v>7781</v>
      </c>
      <c r="G25" s="4">
        <v>52710</v>
      </c>
      <c r="H25" s="4">
        <v>66040</v>
      </c>
      <c r="I25" s="4">
        <f t="shared" si="3"/>
        <v>118750</v>
      </c>
    </row>
    <row r="26" spans="1:9" ht="12.75">
      <c r="A26" s="3">
        <v>1987</v>
      </c>
      <c r="B26" s="5">
        <f t="shared" si="0"/>
        <v>0.8863013698630137</v>
      </c>
      <c r="C26" s="5">
        <f t="shared" si="1"/>
        <v>0.4475378616124059</v>
      </c>
      <c r="D26" s="4">
        <v>6470</v>
      </c>
      <c r="E26" s="4">
        <v>830</v>
      </c>
      <c r="F26" s="4">
        <f t="shared" si="2"/>
        <v>7300</v>
      </c>
      <c r="G26" s="4">
        <v>49350</v>
      </c>
      <c r="H26" s="4">
        <v>60920</v>
      </c>
      <c r="I26" s="4">
        <f t="shared" si="3"/>
        <v>110270</v>
      </c>
    </row>
    <row r="27" spans="1:9" ht="12.75">
      <c r="A27" s="3">
        <v>1986</v>
      </c>
      <c r="B27" s="5">
        <f t="shared" si="0"/>
        <v>0.8832307692307693</v>
      </c>
      <c r="C27" s="5">
        <f t="shared" si="1"/>
        <v>0.4423170850835206</v>
      </c>
      <c r="D27" s="4">
        <v>5741</v>
      </c>
      <c r="E27" s="4">
        <v>759</v>
      </c>
      <c r="F27" s="4">
        <f t="shared" si="2"/>
        <v>6500</v>
      </c>
      <c r="G27" s="4">
        <v>45280</v>
      </c>
      <c r="H27" s="4">
        <v>57090</v>
      </c>
      <c r="I27" s="4">
        <f t="shared" si="3"/>
        <v>102370</v>
      </c>
    </row>
    <row r="28" spans="1:9" ht="12.75">
      <c r="A28" s="3">
        <v>1985</v>
      </c>
      <c r="B28" s="5">
        <f t="shared" si="0"/>
        <v>0.8801724137931034</v>
      </c>
      <c r="C28" s="5">
        <f t="shared" si="1"/>
        <v>0.43614330874604845</v>
      </c>
      <c r="D28" s="4">
        <v>5105</v>
      </c>
      <c r="E28" s="4">
        <v>695</v>
      </c>
      <c r="F28" s="4">
        <f t="shared" si="2"/>
        <v>5800</v>
      </c>
      <c r="G28" s="4">
        <v>41390</v>
      </c>
      <c r="H28" s="4">
        <v>53510</v>
      </c>
      <c r="I28" s="4">
        <f t="shared" si="3"/>
        <v>94900</v>
      </c>
    </row>
    <row r="29" spans="1:9" ht="12.75">
      <c r="A29" s="3">
        <v>1984</v>
      </c>
      <c r="B29" s="5">
        <f t="shared" si="0"/>
        <v>0.8816326530612245</v>
      </c>
      <c r="C29" s="5">
        <f t="shared" si="1"/>
        <v>0.4331325985683445</v>
      </c>
      <c r="D29" s="4">
        <v>4320</v>
      </c>
      <c r="E29" s="4">
        <v>580</v>
      </c>
      <c r="F29" s="4">
        <f t="shared" si="2"/>
        <v>4900</v>
      </c>
      <c r="G29" s="4">
        <v>38120</v>
      </c>
      <c r="H29" s="4">
        <v>49890</v>
      </c>
      <c r="I29" s="4">
        <f t="shared" si="3"/>
        <v>88010</v>
      </c>
    </row>
    <row r="30" spans="1:9" ht="12.75">
      <c r="A30" s="3">
        <v>1983</v>
      </c>
      <c r="B30" s="5">
        <f t="shared" si="0"/>
        <v>0.8888636363636364</v>
      </c>
      <c r="C30" s="5">
        <f t="shared" si="1"/>
        <v>0.4386842105263158</v>
      </c>
      <c r="D30" s="4">
        <v>3911</v>
      </c>
      <c r="E30" s="4">
        <v>489</v>
      </c>
      <c r="F30" s="4">
        <f t="shared" si="2"/>
        <v>4400</v>
      </c>
      <c r="G30" s="4">
        <v>33340</v>
      </c>
      <c r="H30" s="4">
        <v>42660</v>
      </c>
      <c r="I30" s="4">
        <f t="shared" si="3"/>
        <v>76000</v>
      </c>
    </row>
    <row r="31" spans="1:9" ht="12.75">
      <c r="A31" s="3">
        <v>1982</v>
      </c>
      <c r="B31" s="5">
        <f t="shared" si="0"/>
        <v>0.8860526315789473</v>
      </c>
      <c r="C31" s="5">
        <f t="shared" si="1"/>
        <v>0.431828408579571</v>
      </c>
      <c r="D31" s="4">
        <v>3367</v>
      </c>
      <c r="E31" s="4">
        <v>433</v>
      </c>
      <c r="F31" s="4">
        <f t="shared" si="2"/>
        <v>3800</v>
      </c>
      <c r="G31" s="4">
        <v>28790</v>
      </c>
      <c r="H31" s="4">
        <v>37880</v>
      </c>
      <c r="I31" s="4">
        <f t="shared" si="3"/>
        <v>66670</v>
      </c>
    </row>
    <row r="32" spans="1:9" ht="12.75">
      <c r="A32" s="3">
        <v>1981</v>
      </c>
      <c r="B32" s="5">
        <f t="shared" si="0"/>
        <v>0.8848484848484849</v>
      </c>
      <c r="C32" s="5">
        <f t="shared" si="1"/>
        <v>0.43880251405888193</v>
      </c>
      <c r="D32" s="4">
        <v>2920</v>
      </c>
      <c r="E32" s="4">
        <v>380</v>
      </c>
      <c r="F32" s="4">
        <f t="shared" si="2"/>
        <v>3300</v>
      </c>
      <c r="G32" s="4">
        <v>26530</v>
      </c>
      <c r="H32" s="4">
        <v>33930</v>
      </c>
      <c r="I32" s="4">
        <f t="shared" si="3"/>
        <v>60460</v>
      </c>
    </row>
    <row r="33" spans="1:9" ht="12.75">
      <c r="A33" s="3">
        <v>1980</v>
      </c>
      <c r="B33" s="5">
        <f t="shared" si="0"/>
        <v>0.8862068965517241</v>
      </c>
      <c r="C33" s="5">
        <f t="shared" si="1"/>
        <v>0.44297181258166884</v>
      </c>
      <c r="D33" s="4">
        <v>2570</v>
      </c>
      <c r="E33" s="4">
        <v>330</v>
      </c>
      <c r="F33" s="4">
        <f t="shared" si="2"/>
        <v>2900</v>
      </c>
      <c r="G33" s="4">
        <v>23730</v>
      </c>
      <c r="H33" s="4">
        <v>29840</v>
      </c>
      <c r="I33" s="4">
        <f t="shared" si="3"/>
        <v>53570</v>
      </c>
    </row>
    <row r="34" spans="1:9" ht="12.75">
      <c r="A34" s="3">
        <v>1979</v>
      </c>
      <c r="B34" s="3"/>
      <c r="C34" s="5">
        <f t="shared" si="1"/>
        <v>0.4527470274702747</v>
      </c>
      <c r="D34" s="4"/>
      <c r="E34" s="4"/>
      <c r="F34" s="4"/>
      <c r="G34" s="4">
        <v>22085</v>
      </c>
      <c r="H34" s="4">
        <v>26695</v>
      </c>
      <c r="I34" s="4">
        <f t="shared" si="3"/>
        <v>48780</v>
      </c>
    </row>
    <row r="35" spans="1:9" ht="12.75">
      <c r="A35" s="3">
        <v>1978</v>
      </c>
      <c r="B35" s="3"/>
      <c r="C35" s="5">
        <f t="shared" si="1"/>
        <v>0.4525732748672975</v>
      </c>
      <c r="D35" s="4"/>
      <c r="E35" s="4"/>
      <c r="F35" s="4"/>
      <c r="G35" s="4">
        <v>19610</v>
      </c>
      <c r="H35" s="4">
        <v>23720</v>
      </c>
      <c r="I35" s="4">
        <f t="shared" si="3"/>
        <v>43330</v>
      </c>
    </row>
    <row r="36" spans="1:9" ht="12.75">
      <c r="A36" s="3">
        <v>1977</v>
      </c>
      <c r="B36" s="3"/>
      <c r="C36" s="5">
        <f t="shared" si="1"/>
        <v>0.4499198717948718</v>
      </c>
      <c r="D36" s="4"/>
      <c r="E36" s="4"/>
      <c r="F36" s="4"/>
      <c r="G36" s="4">
        <v>16845</v>
      </c>
      <c r="H36" s="4">
        <v>20595</v>
      </c>
      <c r="I36" s="4">
        <f t="shared" si="3"/>
        <v>37440</v>
      </c>
    </row>
    <row r="37" spans="1:9" ht="12.75">
      <c r="A37" s="3">
        <v>1976</v>
      </c>
      <c r="B37" s="3"/>
      <c r="C37" s="5">
        <f t="shared" si="1"/>
        <v>0.4487987987987988</v>
      </c>
      <c r="D37" s="4"/>
      <c r="E37" s="4"/>
      <c r="F37" s="4"/>
      <c r="G37" s="4">
        <v>14945</v>
      </c>
      <c r="H37" s="4">
        <v>18355</v>
      </c>
      <c r="I37" s="4">
        <f t="shared" si="3"/>
        <v>33300</v>
      </c>
    </row>
    <row r="38" spans="1:9" ht="12.75">
      <c r="A38" s="3">
        <v>1975</v>
      </c>
      <c r="B38" s="3"/>
      <c r="C38" s="5">
        <f aca="true" t="shared" si="4" ref="C38:C69">G38/(G38+H38)</f>
        <v>0.4551971326164875</v>
      </c>
      <c r="D38" s="4"/>
      <c r="E38" s="4"/>
      <c r="F38" s="4"/>
      <c r="G38" s="4">
        <v>12700</v>
      </c>
      <c r="H38" s="4">
        <v>15200</v>
      </c>
      <c r="I38" s="4">
        <f aca="true" t="shared" si="5" ref="I38:I69">G38+H38</f>
        <v>27900</v>
      </c>
    </row>
    <row r="39" spans="1:9" ht="12.75">
      <c r="A39" s="3">
        <v>1974</v>
      </c>
      <c r="B39" s="3"/>
      <c r="C39" s="5">
        <f t="shared" si="4"/>
        <v>0.44778362133734034</v>
      </c>
      <c r="D39" s="4"/>
      <c r="E39" s="4"/>
      <c r="F39" s="4"/>
      <c r="G39" s="4">
        <v>11920</v>
      </c>
      <c r="H39" s="4">
        <v>14700</v>
      </c>
      <c r="I39" s="4">
        <f t="shared" si="5"/>
        <v>26620</v>
      </c>
    </row>
    <row r="40" spans="1:9" ht="12.75">
      <c r="A40" s="3">
        <v>1973</v>
      </c>
      <c r="B40" s="3"/>
      <c r="C40" s="5">
        <f t="shared" si="4"/>
        <v>0.45156124899919936</v>
      </c>
      <c r="D40" s="4"/>
      <c r="E40" s="4"/>
      <c r="F40" s="4"/>
      <c r="G40" s="4">
        <v>11280</v>
      </c>
      <c r="H40" s="4">
        <v>13700</v>
      </c>
      <c r="I40" s="4">
        <f t="shared" si="5"/>
        <v>24980</v>
      </c>
    </row>
    <row r="41" spans="1:9" ht="12.75">
      <c r="A41" s="3">
        <v>1972</v>
      </c>
      <c r="B41" s="3"/>
      <c r="C41" s="5">
        <f t="shared" si="4"/>
        <v>0.44075829383886256</v>
      </c>
      <c r="D41" s="4"/>
      <c r="E41" s="4"/>
      <c r="F41" s="4"/>
      <c r="G41" s="4">
        <v>10230</v>
      </c>
      <c r="H41" s="4">
        <v>12980</v>
      </c>
      <c r="I41" s="4">
        <f t="shared" si="5"/>
        <v>23210</v>
      </c>
    </row>
    <row r="42" spans="1:9" ht="12.75">
      <c r="A42" s="3">
        <v>1971</v>
      </c>
      <c r="B42" s="3"/>
      <c r="C42" s="5">
        <f t="shared" si="4"/>
        <v>0.4321256038647343</v>
      </c>
      <c r="D42" s="4"/>
      <c r="E42" s="4"/>
      <c r="F42" s="4"/>
      <c r="G42" s="4">
        <v>8945</v>
      </c>
      <c r="H42" s="4">
        <v>11755</v>
      </c>
      <c r="I42" s="4">
        <f t="shared" si="5"/>
        <v>20700</v>
      </c>
    </row>
    <row r="43" spans="1:9" ht="12.75">
      <c r="A43" s="3">
        <v>1970</v>
      </c>
      <c r="B43" s="3"/>
      <c r="C43" s="5">
        <f t="shared" si="4"/>
        <v>0.4194373401534527</v>
      </c>
      <c r="D43" s="4"/>
      <c r="E43" s="4"/>
      <c r="F43" s="4"/>
      <c r="G43" s="4">
        <v>8200</v>
      </c>
      <c r="H43" s="4">
        <v>11350</v>
      </c>
      <c r="I43" s="4">
        <f t="shared" si="5"/>
        <v>19550</v>
      </c>
    </row>
    <row r="44" spans="1:9" ht="12.75">
      <c r="A44" s="3">
        <v>1969</v>
      </c>
      <c r="B44" s="3"/>
      <c r="C44" s="5">
        <f t="shared" si="4"/>
        <v>0.4129763130792997</v>
      </c>
      <c r="D44" s="4"/>
      <c r="E44" s="4"/>
      <c r="F44" s="4"/>
      <c r="G44" s="4">
        <v>8020</v>
      </c>
      <c r="H44" s="4">
        <v>11400</v>
      </c>
      <c r="I44" s="4">
        <f t="shared" si="5"/>
        <v>19420</v>
      </c>
    </row>
    <row r="45" spans="1:9" ht="12.75">
      <c r="A45" s="3">
        <v>1968</v>
      </c>
      <c r="B45" s="3"/>
      <c r="C45" s="5">
        <f t="shared" si="4"/>
        <v>0.40298507462686567</v>
      </c>
      <c r="D45" s="4"/>
      <c r="E45" s="4"/>
      <c r="F45" s="4"/>
      <c r="G45" s="4">
        <v>7290</v>
      </c>
      <c r="H45" s="4">
        <v>10800</v>
      </c>
      <c r="I45" s="4">
        <f t="shared" si="5"/>
        <v>18090</v>
      </c>
    </row>
    <row r="46" spans="1:9" ht="12.75">
      <c r="A46" s="3">
        <v>1967</v>
      </c>
      <c r="B46" s="3"/>
      <c r="C46" s="5">
        <f t="shared" si="4"/>
        <v>0.3947836395969176</v>
      </c>
      <c r="D46" s="4"/>
      <c r="E46" s="4"/>
      <c r="F46" s="4"/>
      <c r="G46" s="4">
        <v>6660</v>
      </c>
      <c r="H46" s="4">
        <v>10210</v>
      </c>
      <c r="I46" s="4">
        <f t="shared" si="5"/>
        <v>16870</v>
      </c>
    </row>
    <row r="47" spans="1:9" ht="12.75">
      <c r="A47" s="3">
        <v>1966</v>
      </c>
      <c r="B47" s="3"/>
      <c r="C47" s="5">
        <f t="shared" si="4"/>
        <v>0.3896572459410704</v>
      </c>
      <c r="D47" s="4"/>
      <c r="E47" s="4"/>
      <c r="F47" s="4"/>
      <c r="G47" s="4">
        <v>6480</v>
      </c>
      <c r="H47" s="4">
        <v>10150</v>
      </c>
      <c r="I47" s="4">
        <f t="shared" si="5"/>
        <v>16630</v>
      </c>
    </row>
    <row r="48" spans="1:9" ht="12.75">
      <c r="A48" s="3">
        <v>1965</v>
      </c>
      <c r="B48" s="3"/>
      <c r="C48" s="5">
        <f t="shared" si="4"/>
        <v>0.38754098360655737</v>
      </c>
      <c r="D48" s="4"/>
      <c r="E48" s="4"/>
      <c r="F48" s="4"/>
      <c r="G48" s="4">
        <v>5910</v>
      </c>
      <c r="H48" s="4">
        <v>9340</v>
      </c>
      <c r="I48" s="4">
        <f t="shared" si="5"/>
        <v>15250</v>
      </c>
    </row>
    <row r="49" spans="1:9" ht="12.75">
      <c r="A49" s="3">
        <v>1964</v>
      </c>
      <c r="B49" s="3"/>
      <c r="C49" s="5">
        <f t="shared" si="4"/>
        <v>0.38374558303886924</v>
      </c>
      <c r="D49" s="4"/>
      <c r="E49" s="4"/>
      <c r="F49" s="4"/>
      <c r="G49" s="4">
        <v>5430</v>
      </c>
      <c r="H49" s="4">
        <v>8720</v>
      </c>
      <c r="I49" s="4">
        <f t="shared" si="5"/>
        <v>14150</v>
      </c>
    </row>
    <row r="50" spans="1:9" ht="12.75">
      <c r="A50" s="3">
        <v>1963</v>
      </c>
      <c r="B50" s="3"/>
      <c r="C50" s="5">
        <f t="shared" si="4"/>
        <v>0.3801526717557252</v>
      </c>
      <c r="D50" s="4"/>
      <c r="E50" s="4"/>
      <c r="F50" s="4"/>
      <c r="G50" s="4">
        <v>4980</v>
      </c>
      <c r="H50" s="4">
        <v>8120</v>
      </c>
      <c r="I50" s="4">
        <f t="shared" si="5"/>
        <v>13100</v>
      </c>
    </row>
    <row r="51" spans="1:9" ht="12.75">
      <c r="A51" s="3">
        <v>1962</v>
      </c>
      <c r="B51" s="3"/>
      <c r="C51" s="5">
        <f t="shared" si="4"/>
        <v>0.3809332260659694</v>
      </c>
      <c r="D51" s="4"/>
      <c r="E51" s="4"/>
      <c r="F51" s="4"/>
      <c r="G51" s="4">
        <v>4735</v>
      </c>
      <c r="H51" s="4">
        <v>7695</v>
      </c>
      <c r="I51" s="4">
        <f t="shared" si="5"/>
        <v>12430</v>
      </c>
    </row>
    <row r="52" spans="1:9" ht="12.75">
      <c r="A52" s="3">
        <v>1961</v>
      </c>
      <c r="B52" s="3"/>
      <c r="C52" s="5">
        <f t="shared" si="4"/>
        <v>0.38322091062394603</v>
      </c>
      <c r="D52" s="4"/>
      <c r="E52" s="4"/>
      <c r="F52" s="4"/>
      <c r="G52" s="4">
        <v>4545</v>
      </c>
      <c r="H52" s="4">
        <v>7315</v>
      </c>
      <c r="I52" s="4">
        <f t="shared" si="5"/>
        <v>11860</v>
      </c>
    </row>
    <row r="53" spans="1:9" ht="12.75">
      <c r="A53" s="3">
        <v>1960</v>
      </c>
      <c r="B53" s="3"/>
      <c r="C53" s="5">
        <f t="shared" si="4"/>
        <v>0.38921404682274247</v>
      </c>
      <c r="D53" s="4"/>
      <c r="E53" s="4"/>
      <c r="F53" s="4"/>
      <c r="G53" s="4">
        <v>4655</v>
      </c>
      <c r="H53" s="4">
        <v>7305</v>
      </c>
      <c r="I53" s="4">
        <f t="shared" si="5"/>
        <v>11960</v>
      </c>
    </row>
    <row r="54" spans="1:9" ht="12.75">
      <c r="A54" s="3">
        <v>1959</v>
      </c>
      <c r="B54" s="3"/>
      <c r="C54" s="5">
        <f t="shared" si="4"/>
        <v>0.39174800354924577</v>
      </c>
      <c r="D54" s="4"/>
      <c r="E54" s="4"/>
      <c r="F54" s="4"/>
      <c r="G54" s="4">
        <v>4415</v>
      </c>
      <c r="H54" s="4">
        <v>6855</v>
      </c>
      <c r="I54" s="4">
        <f t="shared" si="5"/>
        <v>11270</v>
      </c>
    </row>
    <row r="55" spans="1:9" ht="12.75">
      <c r="A55" s="3">
        <v>1958</v>
      </c>
      <c r="B55" s="3"/>
      <c r="C55" s="5">
        <f t="shared" si="4"/>
        <v>0.3850630455868089</v>
      </c>
      <c r="D55" s="4"/>
      <c r="E55" s="4"/>
      <c r="F55" s="4"/>
      <c r="G55" s="4">
        <v>3970</v>
      </c>
      <c r="H55" s="4">
        <v>6340</v>
      </c>
      <c r="I55" s="4">
        <f t="shared" si="5"/>
        <v>10310</v>
      </c>
    </row>
    <row r="56" spans="1:9" ht="12.75">
      <c r="A56" s="3">
        <v>1957</v>
      </c>
      <c r="B56" s="3"/>
      <c r="C56" s="5">
        <f t="shared" si="4"/>
        <v>0.3914313534566699</v>
      </c>
      <c r="D56" s="4"/>
      <c r="E56" s="4"/>
      <c r="F56" s="4"/>
      <c r="G56" s="4">
        <v>4020</v>
      </c>
      <c r="H56" s="4">
        <v>6250</v>
      </c>
      <c r="I56" s="4">
        <f t="shared" si="5"/>
        <v>10270</v>
      </c>
    </row>
    <row r="57" spans="1:9" ht="12.75">
      <c r="A57" s="3">
        <v>1956</v>
      </c>
      <c r="B57" s="3"/>
      <c r="C57" s="5">
        <f t="shared" si="4"/>
        <v>0.40060544904137235</v>
      </c>
      <c r="D57" s="4"/>
      <c r="E57" s="4"/>
      <c r="F57" s="4"/>
      <c r="G57" s="4">
        <v>3970</v>
      </c>
      <c r="H57" s="4">
        <v>5940</v>
      </c>
      <c r="I57" s="4">
        <f t="shared" si="5"/>
        <v>9910</v>
      </c>
    </row>
    <row r="58" spans="1:9" ht="12.75">
      <c r="A58" s="3">
        <v>1955</v>
      </c>
      <c r="B58" s="3"/>
      <c r="C58" s="5">
        <f t="shared" si="4"/>
        <v>0.41202185792349727</v>
      </c>
      <c r="D58" s="4"/>
      <c r="E58" s="4"/>
      <c r="F58" s="4"/>
      <c r="G58" s="4">
        <v>3770</v>
      </c>
      <c r="H58" s="4">
        <v>5380</v>
      </c>
      <c r="I58" s="4">
        <f t="shared" si="5"/>
        <v>9150</v>
      </c>
    </row>
    <row r="59" spans="1:9" ht="12.75">
      <c r="A59" s="3">
        <v>1954</v>
      </c>
      <c r="B59" s="3"/>
      <c r="C59" s="5">
        <f t="shared" si="4"/>
        <v>0.4085889570552147</v>
      </c>
      <c r="D59" s="4"/>
      <c r="E59" s="4"/>
      <c r="F59" s="4"/>
      <c r="G59" s="4">
        <v>3330</v>
      </c>
      <c r="H59" s="4">
        <v>4820</v>
      </c>
      <c r="I59" s="4">
        <f t="shared" si="5"/>
        <v>8150</v>
      </c>
    </row>
    <row r="60" spans="1:9" ht="12.75">
      <c r="A60" s="3">
        <v>1953</v>
      </c>
      <c r="B60" s="3"/>
      <c r="C60" s="5">
        <f t="shared" si="4"/>
        <v>0.4166666666666667</v>
      </c>
      <c r="D60" s="4"/>
      <c r="E60" s="4"/>
      <c r="F60" s="4"/>
      <c r="G60" s="4">
        <v>3225</v>
      </c>
      <c r="H60" s="4">
        <v>4515</v>
      </c>
      <c r="I60" s="4">
        <f t="shared" si="5"/>
        <v>7740</v>
      </c>
    </row>
    <row r="61" spans="1:9" ht="12.75">
      <c r="A61" s="3">
        <v>1952</v>
      </c>
      <c r="B61" s="3"/>
      <c r="C61" s="5">
        <f t="shared" si="4"/>
        <v>0.4257703081232493</v>
      </c>
      <c r="D61" s="4"/>
      <c r="E61" s="4"/>
      <c r="F61" s="4"/>
      <c r="G61" s="4">
        <v>3040</v>
      </c>
      <c r="H61" s="4">
        <v>4100</v>
      </c>
      <c r="I61" s="4">
        <f t="shared" si="5"/>
        <v>7140</v>
      </c>
    </row>
    <row r="62" spans="1:9" ht="12.75">
      <c r="A62" s="3">
        <v>1951</v>
      </c>
      <c r="B62" s="3"/>
      <c r="C62" s="5">
        <f t="shared" si="4"/>
        <v>0.4221183800623053</v>
      </c>
      <c r="D62" s="4"/>
      <c r="E62" s="4"/>
      <c r="F62" s="4"/>
      <c r="G62" s="4">
        <v>2710</v>
      </c>
      <c r="H62" s="4">
        <v>3710</v>
      </c>
      <c r="I62" s="4">
        <f t="shared" si="5"/>
        <v>6420</v>
      </c>
    </row>
    <row r="63" spans="1:9" ht="12.75">
      <c r="A63" s="3">
        <v>1950</v>
      </c>
      <c r="B63" s="3"/>
      <c r="C63" s="5">
        <f t="shared" si="4"/>
        <v>0.4280701754385965</v>
      </c>
      <c r="D63" s="4"/>
      <c r="E63" s="4"/>
      <c r="F63" s="4"/>
      <c r="G63" s="4">
        <v>2440</v>
      </c>
      <c r="H63" s="4">
        <v>3260</v>
      </c>
      <c r="I63" s="4">
        <f t="shared" si="5"/>
        <v>5700</v>
      </c>
    </row>
    <row r="64" spans="1:9" ht="12.75">
      <c r="A64" s="3">
        <v>1949</v>
      </c>
      <c r="B64" s="3"/>
      <c r="C64" s="5">
        <f t="shared" si="4"/>
        <v>0.42610364683301344</v>
      </c>
      <c r="D64" s="4"/>
      <c r="E64" s="4"/>
      <c r="F64" s="4"/>
      <c r="G64" s="4">
        <v>2220</v>
      </c>
      <c r="H64" s="4">
        <v>2990</v>
      </c>
      <c r="I64" s="4">
        <f t="shared" si="5"/>
        <v>5210</v>
      </c>
    </row>
    <row r="65" spans="1:9" ht="12.75">
      <c r="A65" s="3">
        <v>1948</v>
      </c>
      <c r="B65" s="3"/>
      <c r="C65" s="5">
        <f t="shared" si="4"/>
        <v>0.4260780287474333</v>
      </c>
      <c r="D65" s="4"/>
      <c r="E65" s="4"/>
      <c r="F65" s="4"/>
      <c r="G65" s="4">
        <v>2075</v>
      </c>
      <c r="H65" s="4">
        <v>2795</v>
      </c>
      <c r="I65" s="4">
        <f t="shared" si="5"/>
        <v>4870</v>
      </c>
    </row>
    <row r="66" spans="1:9" ht="12.75">
      <c r="A66" s="3">
        <v>1947</v>
      </c>
      <c r="B66" s="3"/>
      <c r="C66" s="5">
        <f t="shared" si="4"/>
        <v>0.4131455399061033</v>
      </c>
      <c r="D66" s="4"/>
      <c r="E66" s="4"/>
      <c r="F66" s="4"/>
      <c r="G66" s="4">
        <v>1760</v>
      </c>
      <c r="H66" s="4">
        <v>2500</v>
      </c>
      <c r="I66" s="4">
        <f t="shared" si="5"/>
        <v>4260</v>
      </c>
    </row>
    <row r="67" spans="1:9" ht="12.75">
      <c r="A67" s="3">
        <v>1946</v>
      </c>
      <c r="B67" s="3"/>
      <c r="C67" s="5">
        <f t="shared" si="4"/>
        <v>0.4161676646706587</v>
      </c>
      <c r="D67" s="4"/>
      <c r="E67" s="4"/>
      <c r="F67" s="4"/>
      <c r="G67" s="4">
        <v>1390</v>
      </c>
      <c r="H67" s="4">
        <v>1950</v>
      </c>
      <c r="I67" s="4">
        <f t="shared" si="5"/>
        <v>3340</v>
      </c>
    </row>
    <row r="68" spans="1:9" ht="12.75">
      <c r="A68" s="3">
        <v>1945</v>
      </c>
      <c r="B68" s="3"/>
      <c r="C68" s="5">
        <f t="shared" si="4"/>
        <v>0.3873239436619718</v>
      </c>
      <c r="D68" s="4"/>
      <c r="E68" s="4"/>
      <c r="F68" s="4"/>
      <c r="G68" s="4">
        <v>1100</v>
      </c>
      <c r="H68" s="4">
        <v>1740</v>
      </c>
      <c r="I68" s="4">
        <f t="shared" si="5"/>
        <v>2840</v>
      </c>
    </row>
    <row r="69" spans="1:9" ht="12.75">
      <c r="A69" s="3">
        <v>1944</v>
      </c>
      <c r="B69" s="3"/>
      <c r="C69" s="5">
        <f t="shared" si="4"/>
        <v>0.387037037037037</v>
      </c>
      <c r="D69" s="4"/>
      <c r="E69" s="4"/>
      <c r="F69" s="4"/>
      <c r="G69" s="4">
        <v>1045</v>
      </c>
      <c r="H69" s="4">
        <v>1655</v>
      </c>
      <c r="I69" s="4">
        <f t="shared" si="5"/>
        <v>2700</v>
      </c>
    </row>
    <row r="70" spans="1:9" ht="12.75">
      <c r="A70" s="3">
        <v>1943</v>
      </c>
      <c r="B70" s="3"/>
      <c r="C70" s="5">
        <f aca="true" t="shared" si="6" ref="C70:C78">G70/(G70+H70)</f>
        <v>0.41566265060240964</v>
      </c>
      <c r="D70" s="4"/>
      <c r="E70" s="4"/>
      <c r="F70" s="4"/>
      <c r="G70" s="4">
        <v>1035</v>
      </c>
      <c r="H70" s="4">
        <v>1455</v>
      </c>
      <c r="I70" s="4">
        <f>G70+H70</f>
        <v>2490</v>
      </c>
    </row>
    <row r="71" spans="1:9" ht="12.75">
      <c r="A71" s="3">
        <v>1942</v>
      </c>
      <c r="B71" s="3"/>
      <c r="C71" s="5">
        <f t="shared" si="6"/>
        <v>0.4351851851851852</v>
      </c>
      <c r="D71" s="4"/>
      <c r="E71" s="4"/>
      <c r="F71" s="4"/>
      <c r="G71" s="4">
        <v>940</v>
      </c>
      <c r="H71" s="4">
        <v>1220</v>
      </c>
      <c r="I71" s="4">
        <f>G71+H71</f>
        <v>2160</v>
      </c>
    </row>
    <row r="72" spans="1:9" ht="12.75">
      <c r="A72" s="3">
        <v>1941</v>
      </c>
      <c r="B72" s="3"/>
      <c r="C72" s="5">
        <f t="shared" si="6"/>
        <v>0.4311111111111111</v>
      </c>
      <c r="D72" s="4"/>
      <c r="E72" s="4"/>
      <c r="F72" s="4"/>
      <c r="G72" s="4">
        <v>970</v>
      </c>
      <c r="H72" s="4">
        <v>1280</v>
      </c>
      <c r="I72" s="4">
        <f>G72+H72</f>
        <v>2250</v>
      </c>
    </row>
    <row r="73" spans="1:9" ht="12.75">
      <c r="A73" s="3">
        <v>1940</v>
      </c>
      <c r="B73" s="3"/>
      <c r="C73" s="5">
        <f t="shared" si="6"/>
        <v>0.43601895734597157</v>
      </c>
      <c r="D73" s="4"/>
      <c r="E73" s="4"/>
      <c r="F73" s="4"/>
      <c r="G73" s="4">
        <v>920</v>
      </c>
      <c r="H73" s="4">
        <v>1190</v>
      </c>
      <c r="I73" s="4">
        <f>G73+H73</f>
        <v>2110</v>
      </c>
    </row>
    <row r="74" spans="1:9" ht="12.75">
      <c r="A74" s="3">
        <v>1939</v>
      </c>
      <c r="B74" s="3"/>
      <c r="C74" s="5">
        <f t="shared" si="6"/>
        <v>0.4427860696517413</v>
      </c>
      <c r="D74" s="4"/>
      <c r="E74" s="4"/>
      <c r="F74" s="4"/>
      <c r="G74" s="4">
        <v>890</v>
      </c>
      <c r="H74" s="4">
        <v>1120</v>
      </c>
      <c r="I74" s="4">
        <f>G74+H74</f>
        <v>2010</v>
      </c>
    </row>
    <row r="75" spans="1:9" ht="12.75">
      <c r="A75" s="3">
        <v>1938</v>
      </c>
      <c r="B75" s="3"/>
      <c r="C75" s="5">
        <f t="shared" si="6"/>
        <v>0.45077720207253885</v>
      </c>
      <c r="D75" s="4"/>
      <c r="E75" s="4"/>
      <c r="F75" s="4"/>
      <c r="G75" s="4">
        <v>870</v>
      </c>
      <c r="H75" s="4">
        <v>1060</v>
      </c>
      <c r="I75" s="4">
        <f>G75+H75</f>
        <v>1930</v>
      </c>
    </row>
    <row r="76" spans="1:9" ht="12.75">
      <c r="A76" s="3">
        <v>1937</v>
      </c>
      <c r="B76" s="3"/>
      <c r="C76" s="5">
        <f t="shared" si="6"/>
        <v>0.46190476190476193</v>
      </c>
      <c r="D76" s="4"/>
      <c r="E76" s="4"/>
      <c r="F76" s="4"/>
      <c r="G76" s="4">
        <v>970</v>
      </c>
      <c r="H76" s="4">
        <v>1130</v>
      </c>
      <c r="I76" s="4">
        <f>G76+H76</f>
        <v>2100</v>
      </c>
    </row>
    <row r="77" spans="1:9" ht="12.75">
      <c r="A77" s="3">
        <v>1936</v>
      </c>
      <c r="B77" s="3"/>
      <c r="C77" s="5">
        <f t="shared" si="6"/>
        <v>0.46632124352331605</v>
      </c>
      <c r="D77" s="4"/>
      <c r="E77" s="4"/>
      <c r="F77" s="4"/>
      <c r="G77" s="4">
        <v>900</v>
      </c>
      <c r="H77" s="4">
        <v>1030</v>
      </c>
      <c r="I77" s="4">
        <f>G77+H77</f>
        <v>1930</v>
      </c>
    </row>
    <row r="78" spans="1:9" ht="12.75">
      <c r="A78" s="3">
        <v>1935</v>
      </c>
      <c r="B78" s="3"/>
      <c r="C78" s="5">
        <f t="shared" si="6"/>
        <v>0.48255813953488375</v>
      </c>
      <c r="D78" s="4"/>
      <c r="E78" s="4"/>
      <c r="F78" s="4"/>
      <c r="G78" s="4">
        <v>830</v>
      </c>
      <c r="H78" s="4">
        <v>890</v>
      </c>
      <c r="I78" s="4">
        <f>G78+H78</f>
        <v>1720</v>
      </c>
    </row>
    <row r="79" spans="1:9" ht="12.75">
      <c r="A79" s="3">
        <v>1934</v>
      </c>
      <c r="I79" s="6">
        <v>1650</v>
      </c>
    </row>
    <row r="80" spans="1:9" ht="12.75">
      <c r="A80" s="3">
        <v>1933</v>
      </c>
      <c r="I80" s="6">
        <v>1325</v>
      </c>
    </row>
    <row r="81" spans="1:9" ht="12.75">
      <c r="A81" s="3">
        <v>1932</v>
      </c>
      <c r="I81" s="6">
        <v>1620</v>
      </c>
    </row>
    <row r="82" spans="1:9" ht="12.75">
      <c r="A82" s="3">
        <v>1931</v>
      </c>
      <c r="I82" s="6">
        <v>2100</v>
      </c>
    </row>
    <row r="83" spans="1:9" ht="12.75">
      <c r="A83" s="3">
        <v>1930</v>
      </c>
      <c r="I83" s="6">
        <v>2450</v>
      </c>
    </row>
    <row r="84" spans="1:9" ht="12.75">
      <c r="A84" s="3">
        <v>1929</v>
      </c>
      <c r="I84" s="6">
        <v>2850</v>
      </c>
    </row>
    <row r="85" spans="1:9" ht="12.75">
      <c r="A85" s="3">
        <v>1928</v>
      </c>
      <c r="I85" s="6">
        <v>2760</v>
      </c>
    </row>
    <row r="86" spans="1:9" ht="12.75">
      <c r="A86" s="3">
        <v>1927</v>
      </c>
      <c r="I86" s="6">
        <v>2720</v>
      </c>
    </row>
    <row r="87" spans="1:9" ht="12.75">
      <c r="A87" s="3">
        <v>1926</v>
      </c>
      <c r="I87" s="6">
        <v>2700</v>
      </c>
    </row>
    <row r="88" spans="1:9" ht="12.75">
      <c r="A88" s="3">
        <v>1925</v>
      </c>
      <c r="I88" s="6">
        <v>2600</v>
      </c>
    </row>
    <row r="89" spans="1:9" ht="12.75">
      <c r="A89" s="3">
        <v>1924</v>
      </c>
      <c r="I89" s="6">
        <v>2480</v>
      </c>
    </row>
    <row r="90" spans="1:9" ht="12.75">
      <c r="A90" s="3">
        <v>1923</v>
      </c>
      <c r="I90" s="6">
        <v>2400</v>
      </c>
    </row>
    <row r="91" spans="1:9" ht="12.75">
      <c r="A91" s="3">
        <v>1922</v>
      </c>
      <c r="I91" s="6">
        <v>2200</v>
      </c>
    </row>
    <row r="92" spans="1:9" ht="12.75">
      <c r="A92" s="3">
        <v>1921</v>
      </c>
      <c r="I92" s="6">
        <v>1930</v>
      </c>
    </row>
    <row r="93" spans="1:9" ht="12.75">
      <c r="A93" s="3">
        <v>1920</v>
      </c>
      <c r="I93" s="6">
        <v>2480</v>
      </c>
    </row>
    <row r="96" ht="12.75">
      <c r="B96" t="s"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61">
      <selection activeCell="B76" sqref="B76:C79"/>
    </sheetView>
  </sheetViews>
  <sheetFormatPr defaultColWidth="9.140625" defaultRowHeight="12.75"/>
  <cols>
    <col min="1" max="1" width="6.8515625" style="3" customWidth="1"/>
    <col min="2" max="2" width="11.7109375" style="17" customWidth="1"/>
    <col min="3" max="3" width="10.28125" style="17" customWidth="1"/>
    <col min="4" max="5" width="9.57421875" style="17" customWidth="1"/>
    <col min="6" max="6" width="12.421875" style="17" customWidth="1"/>
    <col min="7" max="7" width="9.57421875" style="17" customWidth="1"/>
    <col min="8" max="8" width="10.00390625" style="17" customWidth="1"/>
    <col min="9" max="9" width="12.421875" style="17" customWidth="1"/>
    <col min="10" max="10" width="10.28125" style="17" customWidth="1"/>
    <col min="11" max="11" width="9.8515625" style="17" customWidth="1"/>
    <col min="12" max="14" width="9.140625" style="17" customWidth="1"/>
    <col min="15" max="15" width="11.28125" style="17" customWidth="1"/>
    <col min="16" max="16" width="10.57421875" style="3" customWidth="1"/>
    <col min="17" max="17" width="10.57421875" style="7" customWidth="1"/>
    <col min="18" max="18" width="11.421875" style="17" customWidth="1"/>
    <col min="19" max="19" width="6.8515625" style="3" customWidth="1"/>
    <col min="20" max="20" width="8.28125" style="3" customWidth="1"/>
    <col min="21" max="21" width="9.7109375" style="17" bestFit="1" customWidth="1"/>
    <col min="22" max="22" width="10.28125" style="17" customWidth="1"/>
    <col min="25" max="25" width="9.140625" style="3" customWidth="1"/>
    <col min="26" max="16384" width="9.140625" style="19" customWidth="1"/>
  </cols>
  <sheetData>
    <row r="1" spans="1:25" s="16" customFormat="1" ht="12.7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3"/>
      <c r="Q1" s="15"/>
      <c r="R1" s="14"/>
      <c r="S1" s="13"/>
      <c r="T1" s="13"/>
      <c r="U1" s="14"/>
      <c r="V1" s="14"/>
      <c r="Y1" s="13"/>
    </row>
    <row r="3" spans="1:22" ht="25.5">
      <c r="A3" s="3" t="s">
        <v>27</v>
      </c>
      <c r="B3" s="17" t="s">
        <v>28</v>
      </c>
      <c r="C3" s="17" t="s">
        <v>28</v>
      </c>
      <c r="D3" s="17" t="s">
        <v>28</v>
      </c>
      <c r="E3" s="17" t="s">
        <v>28</v>
      </c>
      <c r="F3" s="17" t="s">
        <v>28</v>
      </c>
      <c r="G3" s="17" t="s">
        <v>28</v>
      </c>
      <c r="K3" s="18" t="s">
        <v>29</v>
      </c>
      <c r="L3" s="18"/>
      <c r="M3" s="18"/>
      <c r="N3" s="18" t="s">
        <v>30</v>
      </c>
      <c r="O3" s="18"/>
      <c r="P3" s="17" t="s">
        <v>31</v>
      </c>
      <c r="Q3" s="7" t="s">
        <v>32</v>
      </c>
      <c r="R3" s="19"/>
      <c r="S3" s="19"/>
      <c r="T3" s="19"/>
      <c r="U3" s="18" t="s">
        <v>33</v>
      </c>
      <c r="V3" s="18"/>
    </row>
    <row r="4" spans="2:20" ht="12.75">
      <c r="B4" s="18" t="s">
        <v>34</v>
      </c>
      <c r="C4" s="18"/>
      <c r="D4" s="18"/>
      <c r="E4" s="18" t="s">
        <v>35</v>
      </c>
      <c r="F4" s="18"/>
      <c r="G4" s="18"/>
      <c r="I4" s="17" t="s">
        <v>36</v>
      </c>
      <c r="P4" s="17"/>
      <c r="R4" s="18" t="s">
        <v>37</v>
      </c>
      <c r="S4" s="18"/>
      <c r="T4" s="18"/>
    </row>
    <row r="5" spans="1:22" ht="51">
      <c r="A5" s="3" t="s">
        <v>4</v>
      </c>
      <c r="B5" s="17" t="s">
        <v>38</v>
      </c>
      <c r="C5" s="17" t="s">
        <v>39</v>
      </c>
      <c r="D5" s="17" t="s">
        <v>40</v>
      </c>
      <c r="E5" s="17" t="s">
        <v>38</v>
      </c>
      <c r="F5" s="17" t="s">
        <v>39</v>
      </c>
      <c r="G5" s="17" t="s">
        <v>41</v>
      </c>
      <c r="H5" s="17" t="s">
        <v>38</v>
      </c>
      <c r="I5" s="17" t="s">
        <v>39</v>
      </c>
      <c r="J5" s="17" t="s">
        <v>40</v>
      </c>
      <c r="K5" s="17" t="s">
        <v>42</v>
      </c>
      <c r="L5" s="17" t="s">
        <v>39</v>
      </c>
      <c r="M5" s="17" t="s">
        <v>40</v>
      </c>
      <c r="N5" s="17" t="s">
        <v>43</v>
      </c>
      <c r="O5" s="17" t="s">
        <v>44</v>
      </c>
      <c r="P5" s="17" t="s">
        <v>45</v>
      </c>
      <c r="Q5" s="7" t="s">
        <v>45</v>
      </c>
      <c r="U5" s="17" t="s">
        <v>42</v>
      </c>
      <c r="V5" s="17" t="s">
        <v>46</v>
      </c>
    </row>
    <row r="6" spans="1:25" ht="12.75">
      <c r="A6" s="3">
        <v>2007</v>
      </c>
      <c r="K6" s="17">
        <f>'1989-2007'!B6</f>
        <v>13461</v>
      </c>
      <c r="L6" s="17">
        <f>'1989-2007'!C6</f>
        <v>69032.77082653793</v>
      </c>
      <c r="M6" s="17">
        <f>'1989-2007'!D6</f>
        <v>192779</v>
      </c>
      <c r="N6" s="17">
        <f>'local advertising (CS Ad Data)'!F6</f>
        <v>14250</v>
      </c>
      <c r="O6" s="17">
        <f>'local advertising (CS Ad Data)'!I6</f>
        <v>279612</v>
      </c>
      <c r="Q6" s="7">
        <f>telephones!D5</f>
        <v>0.95</v>
      </c>
      <c r="R6" s="5">
        <f aca="true" t="shared" si="0" ref="R6:R24">N6/K6</f>
        <v>1.0586137731223535</v>
      </c>
      <c r="U6" s="17">
        <f aca="true" t="shared" si="1" ref="U6:U33">N6</f>
        <v>14250</v>
      </c>
      <c r="V6" s="17">
        <f aca="true" t="shared" si="2" ref="V6:V24">L6</f>
        <v>69032.77082653793</v>
      </c>
      <c r="Y6" s="7"/>
    </row>
    <row r="7" spans="1:25" ht="12.75">
      <c r="A7" s="3">
        <v>2006</v>
      </c>
      <c r="K7" s="17">
        <f>'1989-2007'!B7</f>
        <v>13301</v>
      </c>
      <c r="L7" s="17">
        <f>'1989-2007'!C7</f>
        <v>68068.9357427099</v>
      </c>
      <c r="M7" s="17">
        <f>'1989-2007'!D7</f>
        <v>195092</v>
      </c>
      <c r="N7" s="17">
        <f>'local advertising (CS Ad Data)'!F7</f>
        <v>14393</v>
      </c>
      <c r="O7" s="17">
        <f>'local advertising (CS Ad Data)'!I7</f>
        <v>281653</v>
      </c>
      <c r="Q7" s="7">
        <f>telephones!D6</f>
        <v>0.934</v>
      </c>
      <c r="R7" s="5">
        <f t="shared" si="0"/>
        <v>1.082099090293963</v>
      </c>
      <c r="U7" s="17">
        <f t="shared" si="1"/>
        <v>14393</v>
      </c>
      <c r="V7" s="17">
        <f t="shared" si="2"/>
        <v>68068.9357427099</v>
      </c>
      <c r="Y7" s="5"/>
    </row>
    <row r="8" spans="1:25" ht="12.75">
      <c r="A8" s="3">
        <v>2005</v>
      </c>
      <c r="K8" s="17">
        <f>'1989-2007'!B8</f>
        <v>13509</v>
      </c>
      <c r="L8" s="17">
        <f>'1989-2007'!C8</f>
        <v>69518.81740491878</v>
      </c>
      <c r="M8" s="17">
        <f>'1989-2007'!D8</f>
        <v>206622</v>
      </c>
      <c r="N8" s="17">
        <f>'local advertising (CS Ad Data)'!F8</f>
        <v>14229</v>
      </c>
      <c r="O8" s="17">
        <f>'local advertising (CS Ad Data)'!I8</f>
        <v>271074</v>
      </c>
      <c r="Q8" s="7">
        <f>telephones!D7</f>
        <v>0.929</v>
      </c>
      <c r="R8" s="5">
        <f t="shared" si="0"/>
        <v>1.0532978014656895</v>
      </c>
      <c r="U8" s="17">
        <f t="shared" si="1"/>
        <v>14229</v>
      </c>
      <c r="V8" s="17">
        <f t="shared" si="2"/>
        <v>69518.81740491878</v>
      </c>
      <c r="Y8" s="5"/>
    </row>
    <row r="9" spans="1:25" ht="12.75">
      <c r="A9" s="3">
        <v>2004</v>
      </c>
      <c r="K9" s="17">
        <f>'1989-2007'!B9</f>
        <v>13627</v>
      </c>
      <c r="L9" s="17">
        <f>'1989-2007'!C9</f>
        <v>72336</v>
      </c>
      <c r="M9" s="17">
        <f>'1989-2007'!D9</f>
        <v>211176</v>
      </c>
      <c r="N9" s="17">
        <f>'local advertising (CS Ad Data)'!F9</f>
        <v>14002</v>
      </c>
      <c r="O9" s="17">
        <f>'local advertising (CS Ad Data)'!I9</f>
        <v>263766</v>
      </c>
      <c r="Q9" s="7">
        <f>telephones!D8</f>
        <v>0.935</v>
      </c>
      <c r="R9" s="5">
        <f t="shared" si="0"/>
        <v>1.0275188963087987</v>
      </c>
      <c r="U9" s="17">
        <f t="shared" si="1"/>
        <v>14002</v>
      </c>
      <c r="V9" s="17">
        <f t="shared" si="2"/>
        <v>72336</v>
      </c>
      <c r="Y9" s="5"/>
    </row>
    <row r="10" spans="1:25" ht="12.75">
      <c r="A10" s="3">
        <v>2003</v>
      </c>
      <c r="K10" s="17">
        <f>'1989-2007'!B10</f>
        <v>13030.462684376605</v>
      </c>
      <c r="L10" s="17">
        <f>'1989-2007'!C10</f>
        <v>73432</v>
      </c>
      <c r="M10" s="17">
        <f>'1989-2007'!D10</f>
        <v>221231</v>
      </c>
      <c r="N10" s="17">
        <f>'local advertising (CS Ad Data)'!F10</f>
        <v>13896</v>
      </c>
      <c r="O10" s="17">
        <f>'local advertising (CS Ad Data)'!I10</f>
        <v>245477</v>
      </c>
      <c r="Q10" s="7">
        <f>telephones!D9</f>
        <v>0.947</v>
      </c>
      <c r="R10" s="5">
        <f t="shared" si="0"/>
        <v>1.0664241429171326</v>
      </c>
      <c r="U10" s="17">
        <f t="shared" si="1"/>
        <v>13896</v>
      </c>
      <c r="V10" s="17">
        <f t="shared" si="2"/>
        <v>73432</v>
      </c>
      <c r="Y10" s="5"/>
    </row>
    <row r="11" spans="1:25" ht="12.75">
      <c r="A11" s="3">
        <v>2002</v>
      </c>
      <c r="K11" s="17">
        <f>'1989-2007'!B11</f>
        <v>13121.024069861305</v>
      </c>
      <c r="L11" s="17">
        <f>'1989-2007'!C11</f>
        <v>78542</v>
      </c>
      <c r="M11" s="17">
        <f>'1989-2007'!D11</f>
        <v>237697</v>
      </c>
      <c r="N11" s="17">
        <f>'local advertising (CS Ad Data)'!F11</f>
        <v>13776</v>
      </c>
      <c r="O11" s="17">
        <f>'local advertising (CS Ad Data)'!I11</f>
        <v>236875</v>
      </c>
      <c r="Q11" s="7">
        <f>telephones!D10</f>
        <v>0.953</v>
      </c>
      <c r="R11" s="5">
        <f t="shared" si="0"/>
        <v>1.0499180495860196</v>
      </c>
      <c r="U11" s="17">
        <f t="shared" si="1"/>
        <v>13776</v>
      </c>
      <c r="V11" s="17">
        <f t="shared" si="2"/>
        <v>78542</v>
      </c>
      <c r="Y11" s="5"/>
    </row>
    <row r="12" spans="1:25" ht="12.75">
      <c r="A12" s="3">
        <v>2001</v>
      </c>
      <c r="B12" s="17">
        <v>739</v>
      </c>
      <c r="K12" s="17">
        <f>'1989-2007'!B12</f>
        <v>13267.242973508475</v>
      </c>
      <c r="L12" s="17">
        <f>'1989-2007'!C12</f>
        <v>83062</v>
      </c>
      <c r="M12" s="17">
        <f>'1989-2007'!D12</f>
        <v>260736</v>
      </c>
      <c r="N12" s="17">
        <f>'local advertising (CS Ad Data)'!F12</f>
        <v>13592</v>
      </c>
      <c r="O12" s="17">
        <f>'local advertising (CS Ad Data)'!I12</f>
        <v>231287</v>
      </c>
      <c r="P12" s="5">
        <f>telephones!C11</f>
        <v>0.946</v>
      </c>
      <c r="Q12" s="7">
        <f>telephones!D11</f>
        <v>0.949</v>
      </c>
      <c r="R12" s="5">
        <f t="shared" si="0"/>
        <v>1.0244781095167992</v>
      </c>
      <c r="U12" s="17">
        <f t="shared" si="1"/>
        <v>13592</v>
      </c>
      <c r="V12" s="17">
        <f t="shared" si="2"/>
        <v>83062</v>
      </c>
      <c r="Y12" s="5"/>
    </row>
    <row r="13" spans="1:25" ht="12.75">
      <c r="A13" s="3">
        <v>2000</v>
      </c>
      <c r="B13" s="17">
        <v>904</v>
      </c>
      <c r="K13" s="17">
        <f>'1989-2007'!B13</f>
        <v>12798</v>
      </c>
      <c r="L13" s="17">
        <f>'1989-2007'!C13</f>
        <v>85526</v>
      </c>
      <c r="M13" s="17">
        <f>'1989-2007'!D13</f>
        <v>270150</v>
      </c>
      <c r="N13" s="17">
        <f>'local advertising (CS Ad Data)'!F13</f>
        <v>13228</v>
      </c>
      <c r="O13" s="17">
        <f>'local advertising (CS Ad Data)'!I13</f>
        <v>247472</v>
      </c>
      <c r="P13" s="5">
        <f>telephones!C12</f>
        <v>0.946</v>
      </c>
      <c r="Q13" s="7">
        <f>telephones!D12</f>
        <v>0.941</v>
      </c>
      <c r="R13" s="5">
        <f t="shared" si="0"/>
        <v>1.0335989998437256</v>
      </c>
      <c r="U13" s="17">
        <f t="shared" si="1"/>
        <v>13228</v>
      </c>
      <c r="V13" s="17">
        <f t="shared" si="2"/>
        <v>85526</v>
      </c>
      <c r="Y13" s="7"/>
    </row>
    <row r="14" spans="1:22" ht="12.75">
      <c r="A14" s="3">
        <v>1999</v>
      </c>
      <c r="B14" s="17">
        <v>1505</v>
      </c>
      <c r="K14" s="17">
        <f>'1989-2007'!B14</f>
        <v>12373</v>
      </c>
      <c r="L14" s="17">
        <f>'1989-2007'!C14</f>
        <v>74807</v>
      </c>
      <c r="M14" s="17">
        <f>'1989-2007'!D14</f>
        <v>251674</v>
      </c>
      <c r="N14" s="17">
        <f>'local advertising (CS Ad Data)'!F14</f>
        <v>12652</v>
      </c>
      <c r="O14" s="17">
        <f>'local advertising (CS Ad Data)'!I14</f>
        <v>222308</v>
      </c>
      <c r="P14" s="5">
        <f>telephones!C13</f>
        <v>0.94</v>
      </c>
      <c r="Q14" s="7">
        <f>telephones!D13</f>
        <v>0.941</v>
      </c>
      <c r="R14" s="5">
        <f t="shared" si="0"/>
        <v>1.0225490988442576</v>
      </c>
      <c r="U14" s="17">
        <f t="shared" si="1"/>
        <v>12652</v>
      </c>
      <c r="V14" s="17">
        <f t="shared" si="2"/>
        <v>74807</v>
      </c>
    </row>
    <row r="15" spans="1:22" ht="12.75">
      <c r="A15" s="3">
        <v>1998</v>
      </c>
      <c r="B15" s="17">
        <v>1879</v>
      </c>
      <c r="K15" s="17">
        <f>'1989-2007'!B15</f>
        <v>11752</v>
      </c>
      <c r="L15" s="17">
        <f>'1989-2007'!C15</f>
        <v>65128.5</v>
      </c>
      <c r="M15" s="17">
        <f>'1989-2007'!D15</f>
        <v>231680</v>
      </c>
      <c r="N15" s="17">
        <f>'local advertising (CS Ad Data)'!F15</f>
        <v>11990</v>
      </c>
      <c r="O15" s="17">
        <f>'local advertising (CS Ad Data)'!I15</f>
        <v>206697</v>
      </c>
      <c r="P15" s="5">
        <f>telephones!C14</f>
        <v>0.941</v>
      </c>
      <c r="Q15" s="7">
        <f>telephones!D14</f>
        <v>0.942</v>
      </c>
      <c r="R15" s="5">
        <f t="shared" si="0"/>
        <v>1.0202518720217835</v>
      </c>
      <c r="U15" s="17">
        <f t="shared" si="1"/>
        <v>11990</v>
      </c>
      <c r="V15" s="17">
        <f t="shared" si="2"/>
        <v>65128.5</v>
      </c>
    </row>
    <row r="16" spans="1:22" ht="12.75">
      <c r="A16" s="3">
        <v>1997</v>
      </c>
      <c r="B16" s="17">
        <v>2393</v>
      </c>
      <c r="C16" s="17">
        <v>36372</v>
      </c>
      <c r="K16" s="17">
        <f>'1989-2007'!B16</f>
        <v>10764</v>
      </c>
      <c r="L16" s="17">
        <f>'1989-2007'!C16</f>
        <v>57065</v>
      </c>
      <c r="M16" s="17">
        <f>'1989-2007'!D16</f>
        <v>220876</v>
      </c>
      <c r="N16" s="17">
        <f>'local advertising (CS Ad Data)'!F16</f>
        <v>11423</v>
      </c>
      <c r="O16" s="17">
        <f>'local advertising (CS Ad Data)'!I16</f>
        <v>187529</v>
      </c>
      <c r="P16" s="5">
        <f>telephones!C15</f>
        <v>0.9390000000000001</v>
      </c>
      <c r="Q16" s="7">
        <f>telephones!D15</f>
        <v>0.938</v>
      </c>
      <c r="R16" s="5">
        <f t="shared" si="0"/>
        <v>1.0612225938312896</v>
      </c>
      <c r="U16" s="17">
        <f t="shared" si="1"/>
        <v>11423</v>
      </c>
      <c r="V16" s="17">
        <f t="shared" si="2"/>
        <v>57065</v>
      </c>
    </row>
    <row r="17" spans="1:22" ht="12.75">
      <c r="A17" s="3">
        <v>1996</v>
      </c>
      <c r="B17" s="17">
        <v>3868</v>
      </c>
      <c r="C17" s="17">
        <v>33938</v>
      </c>
      <c r="K17" s="17">
        <f>'1989-2007'!B17</f>
        <v>10214</v>
      </c>
      <c r="L17" s="17">
        <f>'1989-2007'!C17</f>
        <v>53403</v>
      </c>
      <c r="M17" s="17">
        <f>'1989-2007'!D17</f>
        <v>208064</v>
      </c>
      <c r="N17" s="17">
        <f>'local advertising (CS Ad Data)'!F17</f>
        <v>10849</v>
      </c>
      <c r="O17" s="17">
        <f>'local advertising (CS Ad Data)'!I17</f>
        <v>175230</v>
      </c>
      <c r="P17" s="5">
        <f>telephones!C16</f>
        <v>0.938</v>
      </c>
      <c r="Q17" s="7">
        <f>telephones!D16</f>
        <v>0.939</v>
      </c>
      <c r="R17" s="5">
        <f t="shared" si="0"/>
        <v>1.0621695711768162</v>
      </c>
      <c r="U17" s="17">
        <f t="shared" si="1"/>
        <v>10849</v>
      </c>
      <c r="V17" s="17">
        <f t="shared" si="2"/>
        <v>53403</v>
      </c>
    </row>
    <row r="18" spans="1:22" ht="12.75">
      <c r="A18" s="3">
        <v>1995</v>
      </c>
      <c r="B18" s="17">
        <v>3969</v>
      </c>
      <c r="C18" s="17">
        <v>31998</v>
      </c>
      <c r="K18" s="17">
        <f>'1989-2007'!B18</f>
        <v>9850</v>
      </c>
      <c r="L18" s="17">
        <f>'1989-2007'!C18</f>
        <v>49349</v>
      </c>
      <c r="M18" s="17">
        <f>'1989-2007'!D18</f>
        <v>192147</v>
      </c>
      <c r="N18" s="17">
        <f>'local advertising (CS Ad Data)'!F18</f>
        <v>10236</v>
      </c>
      <c r="O18" s="17">
        <f>'local advertising (CS Ad Data)'!I18</f>
        <v>162930</v>
      </c>
      <c r="P18" s="5">
        <f>telephones!C17</f>
        <v>0.9390000000000001</v>
      </c>
      <c r="Q18" s="7">
        <f>telephones!D17</f>
        <v>0.939</v>
      </c>
      <c r="R18" s="5">
        <f t="shared" si="0"/>
        <v>1.0391878172588833</v>
      </c>
      <c r="U18" s="17">
        <f t="shared" si="1"/>
        <v>10236</v>
      </c>
      <c r="V18" s="17">
        <f t="shared" si="2"/>
        <v>49349</v>
      </c>
    </row>
    <row r="19" spans="1:22" ht="12.75">
      <c r="A19" s="3">
        <v>1994</v>
      </c>
      <c r="B19" s="17">
        <v>3905</v>
      </c>
      <c r="C19" s="17">
        <v>29865</v>
      </c>
      <c r="K19" s="17">
        <f>'1989-2007'!B19</f>
        <v>9439</v>
      </c>
      <c r="L19" s="17">
        <f>'1989-2007'!C19</f>
        <v>46662</v>
      </c>
      <c r="M19" s="17">
        <f>'1989-2007'!D19</f>
        <v>188163</v>
      </c>
      <c r="N19" s="17">
        <f>'local advertising (CS Ad Data)'!F19</f>
        <v>9825</v>
      </c>
      <c r="O19" s="17">
        <f>'local advertising (CS Ad Data)'!I19</f>
        <v>153024</v>
      </c>
      <c r="P19" s="5">
        <f>telephones!C18</f>
        <v>0.9390000000000001</v>
      </c>
      <c r="Q19" s="7">
        <f>telephones!D18</f>
        <v>0.938</v>
      </c>
      <c r="R19" s="5">
        <f t="shared" si="0"/>
        <v>1.040894162517216</v>
      </c>
      <c r="U19" s="17">
        <f t="shared" si="1"/>
        <v>9825</v>
      </c>
      <c r="V19" s="17">
        <f t="shared" si="2"/>
        <v>46662</v>
      </c>
    </row>
    <row r="20" spans="1:22" ht="12.75">
      <c r="A20" s="3">
        <v>1993</v>
      </c>
      <c r="B20" s="17">
        <v>2891</v>
      </c>
      <c r="C20" s="17">
        <v>28825</v>
      </c>
      <c r="K20" s="17">
        <f>'1989-2007'!B20</f>
        <v>9117</v>
      </c>
      <c r="L20" s="17">
        <f>'1989-2007'!C20</f>
        <v>45178</v>
      </c>
      <c r="M20" s="17">
        <f>'1989-2007'!D20</f>
        <v>176322</v>
      </c>
      <c r="N20" s="17">
        <f>'local advertising (CS Ad Data)'!F20</f>
        <v>9517</v>
      </c>
      <c r="O20" s="17">
        <f>'local advertising (CS Ad Data)'!I20</f>
        <v>140956</v>
      </c>
      <c r="P20" s="5">
        <f>telephones!C19</f>
        <v>0.9420000000000001</v>
      </c>
      <c r="Q20" s="7">
        <f>telephones!D19</f>
        <v>0.942</v>
      </c>
      <c r="R20" s="5">
        <f t="shared" si="0"/>
        <v>1.043874081386421</v>
      </c>
      <c r="U20" s="17">
        <f t="shared" si="1"/>
        <v>9517</v>
      </c>
      <c r="V20" s="17">
        <f t="shared" si="2"/>
        <v>45178</v>
      </c>
    </row>
    <row r="21" spans="1:22" ht="12.75">
      <c r="A21" s="3">
        <v>1992</v>
      </c>
      <c r="B21" s="17">
        <v>2847</v>
      </c>
      <c r="C21" s="17">
        <v>27857</v>
      </c>
      <c r="K21" s="17">
        <f>'1989-2007'!B21</f>
        <v>8923</v>
      </c>
      <c r="L21" s="17">
        <f>'1989-2007'!C21</f>
        <v>43341</v>
      </c>
      <c r="M21" s="17">
        <f>'1989-2007'!D21</f>
        <v>167281</v>
      </c>
      <c r="N21" s="17">
        <f>'local advertising (CS Ad Data)'!F21</f>
        <v>9320</v>
      </c>
      <c r="O21" s="17">
        <f>'local advertising (CS Ad Data)'!I21</f>
        <v>133750</v>
      </c>
      <c r="P21" s="5">
        <f>telephones!C20</f>
        <v>0.9390000000000001</v>
      </c>
      <c r="Q21" s="7">
        <f>telephones!D20</f>
        <v>0.938</v>
      </c>
      <c r="R21" s="5">
        <f t="shared" si="0"/>
        <v>1.0444917628600248</v>
      </c>
      <c r="U21" s="17">
        <f t="shared" si="1"/>
        <v>9320</v>
      </c>
      <c r="V21" s="17">
        <f t="shared" si="2"/>
        <v>43341</v>
      </c>
    </row>
    <row r="22" spans="1:22" ht="12.75">
      <c r="A22" s="3">
        <v>1991</v>
      </c>
      <c r="B22" s="17">
        <v>2941</v>
      </c>
      <c r="C22" s="17">
        <v>26710</v>
      </c>
      <c r="K22" s="17">
        <f>'1989-2007'!B22</f>
        <v>8680</v>
      </c>
      <c r="L22" s="17">
        <f>'1989-2007'!C22</f>
        <v>41354</v>
      </c>
      <c r="M22" s="17">
        <f>'1989-2007'!D22</f>
        <v>161025</v>
      </c>
      <c r="N22" s="17">
        <f>'local advertising (CS Ad Data)'!F22</f>
        <v>9182</v>
      </c>
      <c r="O22" s="17">
        <f>'local advertising (CS Ad Data)'!I22</f>
        <v>128352</v>
      </c>
      <c r="P22" s="5">
        <f>telephones!C21</f>
        <v>0.9359999999999999</v>
      </c>
      <c r="Q22" s="7">
        <f>telephones!D21</f>
        <v>0.934</v>
      </c>
      <c r="R22" s="5">
        <f t="shared" si="0"/>
        <v>1.0578341013824886</v>
      </c>
      <c r="U22" s="17">
        <f t="shared" si="1"/>
        <v>9182</v>
      </c>
      <c r="V22" s="17">
        <f t="shared" si="2"/>
        <v>41354</v>
      </c>
    </row>
    <row r="23" spans="1:22" ht="12.75">
      <c r="A23" s="3">
        <v>1990</v>
      </c>
      <c r="B23" s="17">
        <v>2615</v>
      </c>
      <c r="C23" s="17">
        <v>25464</v>
      </c>
      <c r="K23" s="17">
        <f>'1989-2007'!B23</f>
        <v>8373</v>
      </c>
      <c r="L23" s="17">
        <f>'1989-2007'!C23</f>
        <v>40180</v>
      </c>
      <c r="M23" s="17">
        <f>'1989-2007'!D23</f>
        <v>157250</v>
      </c>
      <c r="N23" s="17">
        <f>'local advertising (CS Ad Data)'!F23</f>
        <v>8926</v>
      </c>
      <c r="O23" s="17">
        <f>'local advertising (CS Ad Data)'!I23</f>
        <v>129968</v>
      </c>
      <c r="P23" s="5">
        <f>telephones!C22</f>
        <v>0.9329999999999999</v>
      </c>
      <c r="Q23" s="7">
        <f>telephones!D22</f>
        <v>0.933</v>
      </c>
      <c r="R23" s="5">
        <f t="shared" si="0"/>
        <v>1.066045622835304</v>
      </c>
      <c r="U23" s="17">
        <f t="shared" si="1"/>
        <v>8926</v>
      </c>
      <c r="V23" s="17">
        <f t="shared" si="2"/>
        <v>40180</v>
      </c>
    </row>
    <row r="24" spans="1:22" ht="12.75">
      <c r="A24" s="3">
        <v>1989</v>
      </c>
      <c r="B24" s="17">
        <v>2461</v>
      </c>
      <c r="C24" s="17">
        <v>24861</v>
      </c>
      <c r="D24" s="17">
        <v>82694</v>
      </c>
      <c r="K24" s="17">
        <f>'1989-2007'!B24</f>
        <v>7875</v>
      </c>
      <c r="L24" s="17">
        <f>'1989-2007'!C24</f>
        <v>38182</v>
      </c>
      <c r="M24" s="17">
        <f>'1989-2007'!D24</f>
        <v>151362.99709624756</v>
      </c>
      <c r="N24" s="17">
        <f>'local advertising (CS Ad Data)'!F24</f>
        <v>8330</v>
      </c>
      <c r="O24" s="17">
        <f>'local advertising (CS Ad Data)'!I24</f>
        <v>124770</v>
      </c>
      <c r="P24" s="5">
        <f>telephones!C23</f>
        <v>0.93</v>
      </c>
      <c r="Q24" s="7">
        <f>telephones!D23</f>
        <v>0.93</v>
      </c>
      <c r="R24" s="5">
        <f t="shared" si="0"/>
        <v>1.0577777777777777</v>
      </c>
      <c r="T24" s="17">
        <f>C24*T25/C25</f>
        <v>40818.44158692157</v>
      </c>
      <c r="U24" s="17">
        <f t="shared" si="1"/>
        <v>8330</v>
      </c>
      <c r="V24" s="17">
        <f t="shared" si="2"/>
        <v>38182</v>
      </c>
    </row>
    <row r="25" spans="1:22" ht="12.75">
      <c r="A25" s="3">
        <v>1988</v>
      </c>
      <c r="B25" s="17">
        <v>3224.7</v>
      </c>
      <c r="C25" s="17">
        <v>24220</v>
      </c>
      <c r="D25" s="17">
        <v>81171</v>
      </c>
      <c r="N25" s="17">
        <f>'local advertising (CS Ad Data)'!F25</f>
        <v>7781</v>
      </c>
      <c r="O25" s="17">
        <f>'local advertising (CS Ad Data)'!I25</f>
        <v>118750</v>
      </c>
      <c r="P25" s="5">
        <f>telephones!C24</f>
        <v>0.929</v>
      </c>
      <c r="Q25" s="7">
        <f>telephones!D24</f>
        <v>0.925</v>
      </c>
      <c r="T25" s="17">
        <f>T26*T30</f>
        <v>39766.00519831224</v>
      </c>
      <c r="U25" s="17">
        <f t="shared" si="1"/>
        <v>7781</v>
      </c>
      <c r="V25" s="17">
        <f>T25*L$24/T$24</f>
        <v>37197.539921966134</v>
      </c>
    </row>
    <row r="26" spans="1:22" ht="12.75">
      <c r="A26" s="3">
        <v>1987</v>
      </c>
      <c r="B26" s="17">
        <v>1712.4</v>
      </c>
      <c r="C26" s="17">
        <v>29134</v>
      </c>
      <c r="D26" s="17">
        <v>71351</v>
      </c>
      <c r="E26" s="17">
        <v>368.7</v>
      </c>
      <c r="F26" s="17">
        <v>1858</v>
      </c>
      <c r="G26" s="17">
        <v>5901</v>
      </c>
      <c r="H26" s="17">
        <f aca="true" t="shared" si="3" ref="H26:H71">B26+E26</f>
        <v>2081.1</v>
      </c>
      <c r="I26" s="17">
        <f aca="true" t="shared" si="4" ref="I26:I71">C26+F26</f>
        <v>30992</v>
      </c>
      <c r="J26" s="17">
        <f aca="true" t="shared" si="5" ref="J26:J71">D26+G26</f>
        <v>77252</v>
      </c>
      <c r="N26" s="17">
        <f>'local advertising (CS Ad Data)'!F26</f>
        <v>7300</v>
      </c>
      <c r="O26" s="17">
        <f>'local advertising (CS Ad Data)'!I26</f>
        <v>110270</v>
      </c>
      <c r="P26" s="5">
        <f>telephones!C25</f>
        <v>0.925</v>
      </c>
      <c r="Q26" s="7">
        <f>telephones!D25</f>
        <v>0.923</v>
      </c>
      <c r="S26" s="3">
        <f>I26/I27</f>
        <v>1.0128766586051376</v>
      </c>
      <c r="T26" s="17">
        <f>I26*T27/I27</f>
        <v>38236.543459915614</v>
      </c>
      <c r="U26" s="17">
        <f t="shared" si="1"/>
        <v>7300</v>
      </c>
      <c r="V26" s="17">
        <f>T26*L$24/T$24</f>
        <v>35766.86530958282</v>
      </c>
    </row>
    <row r="27" spans="1:22" ht="12.75">
      <c r="A27" s="3">
        <v>1986</v>
      </c>
      <c r="B27" s="17">
        <v>1635.6</v>
      </c>
      <c r="C27" s="17">
        <v>28274</v>
      </c>
      <c r="D27" s="17">
        <v>69773</v>
      </c>
      <c r="E27" s="17">
        <v>372.4</v>
      </c>
      <c r="F27" s="17">
        <v>2324</v>
      </c>
      <c r="G27" s="17">
        <v>6759</v>
      </c>
      <c r="H27" s="17">
        <f t="shared" si="3"/>
        <v>2008</v>
      </c>
      <c r="I27" s="17">
        <f t="shared" si="4"/>
        <v>30598</v>
      </c>
      <c r="J27" s="17">
        <f t="shared" si="5"/>
        <v>76532</v>
      </c>
      <c r="N27" s="17">
        <f>'local advertising (CS Ad Data)'!F27</f>
        <v>6500</v>
      </c>
      <c r="O27" s="17">
        <f>'local advertising (CS Ad Data)'!I27</f>
        <v>102370</v>
      </c>
      <c r="P27" s="5">
        <f>telephones!C26</f>
        <v>0.922</v>
      </c>
      <c r="Q27" s="7">
        <f>telephones!D26</f>
        <v>0.924</v>
      </c>
      <c r="S27" s="3">
        <f>I27/I28</f>
        <v>1.0541583407979054</v>
      </c>
      <c r="T27" s="17">
        <f>I27*T28/I28</f>
        <v>37750.44388185655</v>
      </c>
      <c r="U27" s="17">
        <f t="shared" si="1"/>
        <v>6500</v>
      </c>
      <c r="V27" s="17">
        <f>T27*L$24/T$24</f>
        <v>35312.1626465738</v>
      </c>
    </row>
    <row r="28" spans="1:22" ht="12.75">
      <c r="A28" s="3">
        <v>1985</v>
      </c>
      <c r="B28" s="17">
        <v>2280</v>
      </c>
      <c r="C28" s="17">
        <v>26905</v>
      </c>
      <c r="D28" s="17">
        <v>67322</v>
      </c>
      <c r="E28" s="17">
        <v>358.5</v>
      </c>
      <c r="F28" s="17">
        <v>2121</v>
      </c>
      <c r="G28" s="17">
        <v>6187</v>
      </c>
      <c r="H28" s="17">
        <f t="shared" si="3"/>
        <v>2638.5</v>
      </c>
      <c r="I28" s="17">
        <f t="shared" si="4"/>
        <v>29026</v>
      </c>
      <c r="J28" s="17">
        <f t="shared" si="5"/>
        <v>73509</v>
      </c>
      <c r="N28" s="17">
        <f>'local advertising (CS Ad Data)'!F28</f>
        <v>5800</v>
      </c>
      <c r="O28" s="17">
        <f>'local advertising (CS Ad Data)'!I28</f>
        <v>94900</v>
      </c>
      <c r="P28" s="5">
        <f>telephones!C27</f>
        <v>0.9179999999999999</v>
      </c>
      <c r="Q28" s="7">
        <f>telephones!D27</f>
        <v>0.919</v>
      </c>
      <c r="S28" s="3">
        <f>I28/I29</f>
        <v>1.0467741353817304</v>
      </c>
      <c r="T28" s="17">
        <f>I28*T29/I29</f>
        <v>35810.9805907173</v>
      </c>
      <c r="U28" s="17">
        <f t="shared" si="1"/>
        <v>5800</v>
      </c>
      <c r="V28" s="17">
        <f>T28*L$24/T$24</f>
        <v>33497.968265228155</v>
      </c>
    </row>
    <row r="29" spans="1:22" ht="12.75">
      <c r="A29" s="3">
        <v>1984</v>
      </c>
      <c r="B29" s="17">
        <v>2835</v>
      </c>
      <c r="C29" s="17">
        <v>25650</v>
      </c>
      <c r="D29" s="17">
        <v>63839</v>
      </c>
      <c r="E29" s="17">
        <v>292.7</v>
      </c>
      <c r="F29" s="17">
        <v>2079</v>
      </c>
      <c r="G29" s="17">
        <v>5759</v>
      </c>
      <c r="H29" s="17">
        <f t="shared" si="3"/>
        <v>3127.7</v>
      </c>
      <c r="I29" s="17">
        <f t="shared" si="4"/>
        <v>27729</v>
      </c>
      <c r="J29" s="17">
        <f t="shared" si="5"/>
        <v>69598</v>
      </c>
      <c r="N29" s="17">
        <f>'local advertising (CS Ad Data)'!F29</f>
        <v>4900</v>
      </c>
      <c r="O29" s="17">
        <f>'local advertising (CS Ad Data)'!I29</f>
        <v>88010</v>
      </c>
      <c r="P29" s="5">
        <f>telephones!C28</f>
        <v>0</v>
      </c>
      <c r="Q29" s="7">
        <f>telephones!D28</f>
        <v>0.914</v>
      </c>
      <c r="R29" s="17" t="s">
        <v>47</v>
      </c>
      <c r="T29" s="17">
        <f>I30*T30</f>
        <v>34210.8</v>
      </c>
      <c r="U29" s="17">
        <f t="shared" si="1"/>
        <v>4900</v>
      </c>
      <c r="V29" s="17">
        <f>T29*L$24/T$24</f>
        <v>32001.142493850737</v>
      </c>
    </row>
    <row r="30" spans="1:22" ht="12.75">
      <c r="A30" s="3">
        <v>1983</v>
      </c>
      <c r="B30" s="17">
        <v>3595</v>
      </c>
      <c r="C30" s="17">
        <v>30926</v>
      </c>
      <c r="D30" s="17">
        <v>74981</v>
      </c>
      <c r="E30" s="17">
        <v>254.1</v>
      </c>
      <c r="F30" s="17">
        <v>1969</v>
      </c>
      <c r="G30" s="17">
        <v>5263</v>
      </c>
      <c r="H30" s="17">
        <f t="shared" si="3"/>
        <v>3849.1</v>
      </c>
      <c r="I30" s="17">
        <f t="shared" si="4"/>
        <v>32895</v>
      </c>
      <c r="J30" s="17">
        <f t="shared" si="5"/>
        <v>80244</v>
      </c>
      <c r="N30" s="17">
        <f>'local advertising (CS Ad Data)'!F30</f>
        <v>4400</v>
      </c>
      <c r="O30" s="17">
        <f>'local advertising (CS Ad Data)'!I30</f>
        <v>76000</v>
      </c>
      <c r="P30" s="5">
        <f>telephones!C29</f>
        <v>0</v>
      </c>
      <c r="Q30" s="7">
        <f>telephones!D29</f>
        <v>0.914</v>
      </c>
      <c r="R30" s="5">
        <f>N30/H30</f>
        <v>1.143124366735081</v>
      </c>
      <c r="S30" s="3">
        <f aca="true" t="shared" si="6" ref="S30:S36">I30/I31</f>
        <v>1.0378608613345954</v>
      </c>
      <c r="T30" s="3">
        <v>1.04</v>
      </c>
      <c r="U30" s="17">
        <f t="shared" si="1"/>
        <v>4400</v>
      </c>
      <c r="V30" s="17">
        <f aca="true" t="shared" si="7" ref="V30:V71">I30*L$24/T$24</f>
        <v>30770.329321010322</v>
      </c>
    </row>
    <row r="31" spans="1:22" ht="12.75">
      <c r="A31" s="3">
        <v>1982</v>
      </c>
      <c r="B31" s="17">
        <v>3113</v>
      </c>
      <c r="C31" s="17">
        <v>29720</v>
      </c>
      <c r="D31" s="17">
        <v>70668</v>
      </c>
      <c r="E31" s="17">
        <v>238.4</v>
      </c>
      <c r="F31" s="17">
        <v>1975</v>
      </c>
      <c r="G31" s="17">
        <v>5185</v>
      </c>
      <c r="H31" s="17">
        <f t="shared" si="3"/>
        <v>3351.4</v>
      </c>
      <c r="I31" s="17">
        <f t="shared" si="4"/>
        <v>31695</v>
      </c>
      <c r="J31" s="17">
        <f t="shared" si="5"/>
        <v>75853</v>
      </c>
      <c r="N31" s="17">
        <f>'local advertising (CS Ad Data)'!F31</f>
        <v>3800</v>
      </c>
      <c r="O31" s="17">
        <f>'local advertising (CS Ad Data)'!I31</f>
        <v>66670</v>
      </c>
      <c r="P31" s="5">
        <f>telephones!C30</f>
        <v>0</v>
      </c>
      <c r="R31" s="5">
        <f>N31/H31</f>
        <v>1.1338545085635854</v>
      </c>
      <c r="S31" s="3">
        <f t="shared" si="6"/>
        <v>1.129785413844728</v>
      </c>
      <c r="U31" s="17">
        <f t="shared" si="1"/>
        <v>3800</v>
      </c>
      <c r="V31" s="17">
        <f t="shared" si="7"/>
        <v>29647.836687320934</v>
      </c>
    </row>
    <row r="32" spans="1:22" ht="12.75">
      <c r="A32" s="3">
        <v>1981</v>
      </c>
      <c r="B32" s="17">
        <v>2648</v>
      </c>
      <c r="C32" s="17">
        <v>26392</v>
      </c>
      <c r="D32" s="17">
        <v>63746</v>
      </c>
      <c r="E32" s="17">
        <v>196.1</v>
      </c>
      <c r="F32" s="17">
        <v>1662</v>
      </c>
      <c r="G32" s="17">
        <v>4387</v>
      </c>
      <c r="H32" s="17">
        <f t="shared" si="3"/>
        <v>2844.1</v>
      </c>
      <c r="I32" s="17">
        <f t="shared" si="4"/>
        <v>28054</v>
      </c>
      <c r="J32" s="17">
        <f t="shared" si="5"/>
        <v>68133</v>
      </c>
      <c r="N32" s="17">
        <f>'local advertising (CS Ad Data)'!F32</f>
        <v>3300</v>
      </c>
      <c r="O32" s="17">
        <f>'local advertising (CS Ad Data)'!I32</f>
        <v>60460</v>
      </c>
      <c r="P32" s="5">
        <f>telephones!C31</f>
        <v>0</v>
      </c>
      <c r="R32" s="5">
        <f>N32/H32</f>
        <v>1.1602967546851377</v>
      </c>
      <c r="S32" s="3">
        <f t="shared" si="6"/>
        <v>1.1381394782749807</v>
      </c>
      <c r="U32" s="17">
        <f t="shared" si="1"/>
        <v>3300</v>
      </c>
      <c r="V32" s="17">
        <f t="shared" si="7"/>
        <v>26242.00695460172</v>
      </c>
    </row>
    <row r="33" spans="1:22" ht="12.75">
      <c r="A33" s="3">
        <v>1980</v>
      </c>
      <c r="B33" s="17">
        <v>2254</v>
      </c>
      <c r="C33" s="17">
        <v>23233</v>
      </c>
      <c r="D33" s="17">
        <v>55630</v>
      </c>
      <c r="E33" s="17">
        <v>166.3</v>
      </c>
      <c r="F33" s="17">
        <v>1416</v>
      </c>
      <c r="G33" s="17">
        <v>3702</v>
      </c>
      <c r="H33" s="17">
        <f t="shared" si="3"/>
        <v>2420.3</v>
      </c>
      <c r="I33" s="17">
        <f t="shared" si="4"/>
        <v>24649</v>
      </c>
      <c r="J33" s="17">
        <f t="shared" si="5"/>
        <v>59332</v>
      </c>
      <c r="N33" s="17">
        <f>'local advertising (CS Ad Data)'!F33</f>
        <v>2900</v>
      </c>
      <c r="O33" s="17">
        <f>'local advertising (CS Ad Data)'!I33</f>
        <v>53570</v>
      </c>
      <c r="P33" s="5">
        <f>telephones!C32</f>
        <v>0.93</v>
      </c>
      <c r="R33" s="5">
        <f>N33/H33</f>
        <v>1.1981985704251539</v>
      </c>
      <c r="S33" s="3">
        <f t="shared" si="6"/>
        <v>1.1054354650641314</v>
      </c>
      <c r="U33" s="17">
        <f t="shared" si="1"/>
        <v>2900</v>
      </c>
      <c r="V33" s="17">
        <f t="shared" si="7"/>
        <v>23056.934106508084</v>
      </c>
    </row>
    <row r="34" spans="1:22" ht="12.75">
      <c r="A34" s="3">
        <v>1979</v>
      </c>
      <c r="B34" s="17">
        <v>1928.1</v>
      </c>
      <c r="C34" s="17">
        <v>21050</v>
      </c>
      <c r="D34" s="17">
        <v>49828</v>
      </c>
      <c r="E34" s="17">
        <v>141.9</v>
      </c>
      <c r="F34" s="17">
        <v>1248</v>
      </c>
      <c r="G34" s="17">
        <v>3207</v>
      </c>
      <c r="H34" s="17">
        <f t="shared" si="3"/>
        <v>2070</v>
      </c>
      <c r="I34" s="17">
        <f t="shared" si="4"/>
        <v>22298</v>
      </c>
      <c r="J34" s="17">
        <f t="shared" si="5"/>
        <v>53035</v>
      </c>
      <c r="O34" s="17">
        <f>'local advertising (CS Ad Data)'!I34</f>
        <v>48780</v>
      </c>
      <c r="P34" s="5">
        <f>telephones!C33</f>
        <v>0.98</v>
      </c>
      <c r="R34" s="5"/>
      <c r="S34" s="3">
        <f t="shared" si="6"/>
        <v>1.077406262079629</v>
      </c>
      <c r="U34" s="17">
        <f aca="true" t="shared" si="8" ref="U34:U71">H34*R$37</f>
        <v>2380.5</v>
      </c>
      <c r="V34" s="17">
        <f t="shared" si="7"/>
        <v>20857.78395500496</v>
      </c>
    </row>
    <row r="35" spans="1:22" ht="12.75">
      <c r="A35" s="3">
        <v>1978</v>
      </c>
      <c r="B35" s="17">
        <v>1640</v>
      </c>
      <c r="C35" s="17">
        <v>19613</v>
      </c>
      <c r="D35" s="17">
        <v>45212</v>
      </c>
      <c r="E35" s="17">
        <v>114.3</v>
      </c>
      <c r="F35" s="17">
        <v>1083</v>
      </c>
      <c r="G35" s="17">
        <v>2607</v>
      </c>
      <c r="H35" s="17">
        <f t="shared" si="3"/>
        <v>1754.3</v>
      </c>
      <c r="I35" s="17">
        <f t="shared" si="4"/>
        <v>20696</v>
      </c>
      <c r="J35" s="17">
        <f t="shared" si="5"/>
        <v>47819</v>
      </c>
      <c r="O35" s="17">
        <f>'local advertising (CS Ad Data)'!I35</f>
        <v>43330</v>
      </c>
      <c r="P35" s="5">
        <f>telephones!C34</f>
        <v>0.97</v>
      </c>
      <c r="R35" s="5">
        <f>AVERAGE(R30:R33)</f>
        <v>1.1588685501022393</v>
      </c>
      <c r="S35" s="3">
        <f t="shared" si="6"/>
        <v>1.0945631478739157</v>
      </c>
      <c r="U35" s="17">
        <f t="shared" si="8"/>
        <v>2017.4449999999997</v>
      </c>
      <c r="V35" s="17">
        <f t="shared" si="7"/>
        <v>19359.25628902963</v>
      </c>
    </row>
    <row r="36" spans="1:22" ht="12.75">
      <c r="A36" s="3">
        <v>1977</v>
      </c>
      <c r="B36" s="17">
        <v>1408</v>
      </c>
      <c r="C36" s="17">
        <v>17896</v>
      </c>
      <c r="D36" s="17">
        <v>40127</v>
      </c>
      <c r="E36" s="17">
        <v>99.9</v>
      </c>
      <c r="F36" s="17">
        <v>1012</v>
      </c>
      <c r="G36" s="17">
        <v>2279</v>
      </c>
      <c r="H36" s="17">
        <f t="shared" si="3"/>
        <v>1507.9</v>
      </c>
      <c r="I36" s="17">
        <f t="shared" si="4"/>
        <v>18908</v>
      </c>
      <c r="J36" s="17">
        <f t="shared" si="5"/>
        <v>42406</v>
      </c>
      <c r="O36" s="17">
        <f>'local advertising (CS Ad Data)'!I36</f>
        <v>37440</v>
      </c>
      <c r="P36" s="5">
        <f>telephones!C35</f>
        <v>0.96</v>
      </c>
      <c r="R36" s="5" t="s">
        <v>48</v>
      </c>
      <c r="S36" s="3">
        <f t="shared" si="6"/>
        <v>1.0945930299872642</v>
      </c>
      <c r="U36" s="17">
        <f t="shared" si="8"/>
        <v>1734.085</v>
      </c>
      <c r="V36" s="17">
        <f t="shared" si="7"/>
        <v>17686.742264832443</v>
      </c>
    </row>
    <row r="37" spans="1:22" ht="12.75">
      <c r="A37" s="3">
        <v>1976</v>
      </c>
      <c r="B37" s="17">
        <v>1216</v>
      </c>
      <c r="C37" s="17">
        <v>16193</v>
      </c>
      <c r="D37" s="17">
        <v>35639</v>
      </c>
      <c r="E37" s="17">
        <v>92.3</v>
      </c>
      <c r="F37" s="17">
        <v>1081</v>
      </c>
      <c r="G37" s="17">
        <v>2341</v>
      </c>
      <c r="H37" s="17">
        <f t="shared" si="3"/>
        <v>1308.3</v>
      </c>
      <c r="I37" s="17">
        <f t="shared" si="4"/>
        <v>17274</v>
      </c>
      <c r="J37" s="17">
        <f t="shared" si="5"/>
        <v>37980</v>
      </c>
      <c r="O37" s="17">
        <f>'local advertising (CS Ad Data)'!I37</f>
        <v>33300</v>
      </c>
      <c r="P37" s="5">
        <f>telephones!C36</f>
        <v>0.95</v>
      </c>
      <c r="R37" s="5">
        <v>1.15</v>
      </c>
      <c r="U37" s="17">
        <f t="shared" si="8"/>
        <v>1504.5449999999998</v>
      </c>
      <c r="V37" s="17">
        <f t="shared" si="7"/>
        <v>16158.281461958726</v>
      </c>
    </row>
    <row r="38" spans="1:22" ht="12.75">
      <c r="A38" s="3">
        <v>1975</v>
      </c>
      <c r="B38" s="17">
        <v>1071</v>
      </c>
      <c r="C38" s="17">
        <v>14557</v>
      </c>
      <c r="D38" s="17">
        <v>31349</v>
      </c>
      <c r="E38" s="17">
        <v>84.1</v>
      </c>
      <c r="F38" s="17">
        <v>997</v>
      </c>
      <c r="G38" s="17">
        <v>2061</v>
      </c>
      <c r="H38" s="17">
        <f t="shared" si="3"/>
        <v>1155.1</v>
      </c>
      <c r="I38" s="17">
        <f t="shared" si="4"/>
        <v>15554</v>
      </c>
      <c r="J38" s="17">
        <f t="shared" si="5"/>
        <v>33410</v>
      </c>
      <c r="O38" s="17">
        <f>'local advertising (CS Ad Data)'!I38</f>
        <v>27900</v>
      </c>
      <c r="P38" s="5">
        <f>telephones!C37</f>
        <v>0.95</v>
      </c>
      <c r="R38" s="20"/>
      <c r="U38" s="17">
        <f t="shared" si="8"/>
        <v>1328.3649999999998</v>
      </c>
      <c r="V38" s="17">
        <f t="shared" si="7"/>
        <v>14549.375353670604</v>
      </c>
    </row>
    <row r="39" spans="1:22" ht="12.75">
      <c r="A39" s="3">
        <v>1974</v>
      </c>
      <c r="B39" s="17">
        <v>969.37</v>
      </c>
      <c r="C39" s="17">
        <v>13272</v>
      </c>
      <c r="D39" s="17">
        <v>28324</v>
      </c>
      <c r="E39" s="17">
        <v>84.4</v>
      </c>
      <c r="F39" s="17">
        <v>1008</v>
      </c>
      <c r="G39" s="17">
        <v>2156</v>
      </c>
      <c r="H39" s="17">
        <f t="shared" si="3"/>
        <v>1053.77</v>
      </c>
      <c r="I39" s="17">
        <f t="shared" si="4"/>
        <v>14280</v>
      </c>
      <c r="J39" s="17">
        <f t="shared" si="5"/>
        <v>30480</v>
      </c>
      <c r="O39" s="17">
        <f>'local advertising (CS Ad Data)'!I39</f>
        <v>26620</v>
      </c>
      <c r="P39" s="5">
        <f>telephones!C38</f>
        <v>0.94</v>
      </c>
      <c r="U39" s="17">
        <f t="shared" si="8"/>
        <v>1211.8355</v>
      </c>
      <c r="V39" s="17">
        <f t="shared" si="7"/>
        <v>13357.662340903706</v>
      </c>
    </row>
    <row r="40" spans="1:22" ht="12.75">
      <c r="A40" s="3">
        <v>1973</v>
      </c>
      <c r="B40" s="17">
        <v>885.21</v>
      </c>
      <c r="C40" s="17">
        <v>11850</v>
      </c>
      <c r="D40" s="17">
        <v>25489</v>
      </c>
      <c r="E40" s="17">
        <v>72.4</v>
      </c>
      <c r="F40" s="17">
        <v>890</v>
      </c>
      <c r="G40" s="17">
        <v>1879</v>
      </c>
      <c r="H40" s="17">
        <f t="shared" si="3"/>
        <v>957.61</v>
      </c>
      <c r="I40" s="17">
        <f t="shared" si="4"/>
        <v>12740</v>
      </c>
      <c r="J40" s="17">
        <f t="shared" si="5"/>
        <v>27368</v>
      </c>
      <c r="O40" s="17">
        <f>'local advertising (CS Ad Data)'!I40</f>
        <v>24980</v>
      </c>
      <c r="P40" s="5">
        <f>telephones!C39</f>
        <v>0.94</v>
      </c>
      <c r="U40" s="17">
        <f t="shared" si="8"/>
        <v>1101.2514999999999</v>
      </c>
      <c r="V40" s="17">
        <f t="shared" si="7"/>
        <v>11917.130127668992</v>
      </c>
    </row>
    <row r="41" spans="1:22" ht="12.75">
      <c r="A41" s="3">
        <v>1972</v>
      </c>
      <c r="B41" s="17">
        <v>814.88</v>
      </c>
      <c r="C41" s="17">
        <v>10718</v>
      </c>
      <c r="D41" s="17">
        <v>22591</v>
      </c>
      <c r="E41" s="17">
        <v>66</v>
      </c>
      <c r="F41" s="17">
        <v>794</v>
      </c>
      <c r="G41" s="17">
        <v>1631</v>
      </c>
      <c r="H41" s="17">
        <f t="shared" si="3"/>
        <v>880.88</v>
      </c>
      <c r="I41" s="17">
        <f t="shared" si="4"/>
        <v>11512</v>
      </c>
      <c r="J41" s="17">
        <f t="shared" si="5"/>
        <v>24222</v>
      </c>
      <c r="O41" s="17">
        <f>'local advertising (CS Ad Data)'!I41</f>
        <v>23210</v>
      </c>
      <c r="P41" s="5">
        <f>telephones!C40</f>
        <v>0.92</v>
      </c>
      <c r="U41" s="17">
        <f t="shared" si="8"/>
        <v>1013.012</v>
      </c>
      <c r="V41" s="17">
        <f t="shared" si="7"/>
        <v>10768.44599919352</v>
      </c>
    </row>
    <row r="42" spans="1:22" ht="12.75">
      <c r="A42" s="3">
        <v>1971</v>
      </c>
      <c r="B42" s="17">
        <v>757.94</v>
      </c>
      <c r="C42" s="17">
        <v>9465.3</v>
      </c>
      <c r="D42" s="17">
        <v>19977</v>
      </c>
      <c r="E42" s="17">
        <v>61.4</v>
      </c>
      <c r="F42" s="17">
        <v>705</v>
      </c>
      <c r="G42" s="17">
        <v>1422</v>
      </c>
      <c r="H42" s="17">
        <f t="shared" si="3"/>
        <v>819.34</v>
      </c>
      <c r="I42" s="17">
        <f t="shared" si="4"/>
        <v>10170.3</v>
      </c>
      <c r="J42" s="17">
        <f t="shared" si="5"/>
        <v>21399</v>
      </c>
      <c r="O42" s="17">
        <f>'local advertising (CS Ad Data)'!I42</f>
        <v>20700</v>
      </c>
      <c r="P42" s="5">
        <f>telephones!C41</f>
        <v>0.91</v>
      </c>
      <c r="U42" s="17">
        <f t="shared" si="8"/>
        <v>942.241</v>
      </c>
      <c r="V42" s="17">
        <f t="shared" si="7"/>
        <v>9513.405693675977</v>
      </c>
    </row>
    <row r="43" spans="1:22" ht="12.75">
      <c r="A43" s="3">
        <v>1970</v>
      </c>
      <c r="B43" s="17">
        <v>717.41</v>
      </c>
      <c r="C43" s="17">
        <v>8681.2</v>
      </c>
      <c r="D43" s="17">
        <v>18223</v>
      </c>
      <c r="E43" s="17">
        <v>53.1</v>
      </c>
      <c r="F43" s="17">
        <v>623</v>
      </c>
      <c r="G43" s="17">
        <v>1222</v>
      </c>
      <c r="H43" s="17">
        <f t="shared" si="3"/>
        <v>770.51</v>
      </c>
      <c r="I43" s="17">
        <f t="shared" si="4"/>
        <v>9304.2</v>
      </c>
      <c r="J43" s="17">
        <f t="shared" si="5"/>
        <v>19445</v>
      </c>
      <c r="O43" s="17">
        <f>'local advertising (CS Ad Data)'!I43</f>
        <v>19550</v>
      </c>
      <c r="P43" s="5">
        <f>telephones!C42</f>
        <v>0.905</v>
      </c>
      <c r="U43" s="17">
        <f t="shared" si="8"/>
        <v>886.0864999999999</v>
      </c>
      <c r="V43" s="17">
        <f t="shared" si="7"/>
        <v>8703.246635310663</v>
      </c>
    </row>
    <row r="44" spans="1:22" ht="12.75">
      <c r="A44" s="3">
        <v>1969</v>
      </c>
      <c r="B44" s="17">
        <v>652.58</v>
      </c>
      <c r="C44" s="17">
        <v>7941.4</v>
      </c>
      <c r="D44" s="17">
        <v>16823</v>
      </c>
      <c r="E44" s="17">
        <v>44.1</v>
      </c>
      <c r="F44" s="17">
        <v>561</v>
      </c>
      <c r="G44" s="17">
        <v>1061</v>
      </c>
      <c r="H44" s="17">
        <f t="shared" si="3"/>
        <v>696.6800000000001</v>
      </c>
      <c r="I44" s="17">
        <f t="shared" si="4"/>
        <v>8502.4</v>
      </c>
      <c r="J44" s="17">
        <f t="shared" si="5"/>
        <v>17884</v>
      </c>
      <c r="O44" s="17">
        <f>'local advertising (CS Ad Data)'!I44</f>
        <v>19420</v>
      </c>
      <c r="P44" s="5">
        <f>telephones!C43</f>
        <v>0.898</v>
      </c>
      <c r="U44" s="17">
        <f t="shared" si="8"/>
        <v>801.182</v>
      </c>
      <c r="V44" s="17">
        <f t="shared" si="7"/>
        <v>7953.2344739005375</v>
      </c>
    </row>
    <row r="45" spans="1:22" ht="12.75">
      <c r="A45" s="3">
        <v>1968</v>
      </c>
      <c r="B45" s="17">
        <v>600.24</v>
      </c>
      <c r="C45" s="17">
        <v>7298.1</v>
      </c>
      <c r="D45" s="17">
        <v>15097</v>
      </c>
      <c r="E45" s="17">
        <v>38.9</v>
      </c>
      <c r="F45" s="17">
        <v>503</v>
      </c>
      <c r="G45" s="17">
        <v>908</v>
      </c>
      <c r="H45" s="17">
        <f t="shared" si="3"/>
        <v>639.14</v>
      </c>
      <c r="I45" s="17">
        <f t="shared" si="4"/>
        <v>7801.1</v>
      </c>
      <c r="J45" s="17">
        <f t="shared" si="5"/>
        <v>16005</v>
      </c>
      <c r="O45" s="17">
        <f>'local advertising (CS Ad Data)'!I45</f>
        <v>18090</v>
      </c>
      <c r="P45" s="5">
        <f>telephones!C44</f>
        <v>0.885</v>
      </c>
      <c r="U45" s="17">
        <f t="shared" si="8"/>
        <v>735.011</v>
      </c>
      <c r="V45" s="17">
        <f t="shared" si="7"/>
        <v>7297.2310705618975</v>
      </c>
    </row>
    <row r="46" spans="1:22" ht="12.75">
      <c r="A46" s="3">
        <v>1967</v>
      </c>
      <c r="B46" s="17">
        <v>563.28</v>
      </c>
      <c r="C46" s="17">
        <v>6818.6</v>
      </c>
      <c r="D46" s="17">
        <v>13870</v>
      </c>
      <c r="E46" s="17">
        <v>34.3</v>
      </c>
      <c r="F46" s="17">
        <v>460</v>
      </c>
      <c r="G46" s="17">
        <v>785</v>
      </c>
      <c r="H46" s="17">
        <f t="shared" si="3"/>
        <v>597.5799999999999</v>
      </c>
      <c r="I46" s="17">
        <f t="shared" si="4"/>
        <v>7278.6</v>
      </c>
      <c r="J46" s="17">
        <f t="shared" si="5"/>
        <v>14655</v>
      </c>
      <c r="O46" s="17">
        <f>'local advertising (CS Ad Data)'!I46</f>
        <v>16870</v>
      </c>
      <c r="P46" s="5">
        <f>telephones!C45</f>
        <v>0.871</v>
      </c>
      <c r="U46" s="17">
        <f t="shared" si="8"/>
        <v>687.2169999999999</v>
      </c>
      <c r="V46" s="17">
        <f t="shared" si="7"/>
        <v>6808.479069642976</v>
      </c>
    </row>
    <row r="47" spans="1:22" ht="12.75">
      <c r="A47" s="3">
        <v>1966</v>
      </c>
      <c r="B47" s="17">
        <v>531.82</v>
      </c>
      <c r="C47" s="17">
        <v>6417.7</v>
      </c>
      <c r="D47" s="17">
        <v>12921</v>
      </c>
      <c r="E47" s="17">
        <v>30.6</v>
      </c>
      <c r="F47" s="17">
        <v>424</v>
      </c>
      <c r="G47" s="17">
        <v>717</v>
      </c>
      <c r="H47" s="17">
        <f t="shared" si="3"/>
        <v>562.4200000000001</v>
      </c>
      <c r="I47" s="17">
        <f t="shared" si="4"/>
        <v>6841.7</v>
      </c>
      <c r="J47" s="17">
        <f t="shared" si="5"/>
        <v>13638</v>
      </c>
      <c r="O47" s="17">
        <f>'local advertising (CS Ad Data)'!I47</f>
        <v>16630</v>
      </c>
      <c r="P47" s="5">
        <f>telephones!C46</f>
        <v>0.863</v>
      </c>
      <c r="U47" s="17">
        <f t="shared" si="8"/>
        <v>646.783</v>
      </c>
      <c r="V47" s="17">
        <f t="shared" si="7"/>
        <v>6399.798209927233</v>
      </c>
    </row>
    <row r="48" spans="1:22" ht="12.75">
      <c r="A48" s="3">
        <v>1965</v>
      </c>
      <c r="B48" s="17">
        <v>503.95</v>
      </c>
      <c r="C48" s="17">
        <v>5994.2</v>
      </c>
      <c r="D48" s="17">
        <v>11762</v>
      </c>
      <c r="E48" s="17">
        <v>21.3</v>
      </c>
      <c r="F48" s="17">
        <v>381</v>
      </c>
      <c r="G48" s="17">
        <v>622</v>
      </c>
      <c r="H48" s="17">
        <f t="shared" si="3"/>
        <v>525.25</v>
      </c>
      <c r="I48" s="17">
        <f t="shared" si="4"/>
        <v>6375.2</v>
      </c>
      <c r="J48" s="17">
        <f t="shared" si="5"/>
        <v>12384</v>
      </c>
      <c r="O48" s="17">
        <f>'local advertising (CS Ad Data)'!I48</f>
        <v>15250</v>
      </c>
      <c r="P48" s="5">
        <f>telephones!C47</f>
        <v>0.846</v>
      </c>
      <c r="U48" s="17">
        <f t="shared" si="8"/>
        <v>604.0374999999999</v>
      </c>
      <c r="V48" s="17">
        <f t="shared" si="7"/>
        <v>5963.429198580484</v>
      </c>
    </row>
    <row r="49" spans="1:22" ht="12.75">
      <c r="A49" s="3">
        <v>1964</v>
      </c>
      <c r="B49" s="17">
        <v>479.82</v>
      </c>
      <c r="C49" s="17">
        <v>5659.7</v>
      </c>
      <c r="D49" s="17">
        <v>10949</v>
      </c>
      <c r="E49" s="17">
        <v>17.6</v>
      </c>
      <c r="F49" s="17">
        <v>338</v>
      </c>
      <c r="G49" s="17">
        <v>535</v>
      </c>
      <c r="H49" s="17">
        <f t="shared" si="3"/>
        <v>497.42</v>
      </c>
      <c r="I49" s="17">
        <f t="shared" si="4"/>
        <v>5997.7</v>
      </c>
      <c r="J49" s="17">
        <f t="shared" si="5"/>
        <v>11484</v>
      </c>
      <c r="O49" s="17">
        <f>'local advertising (CS Ad Data)'!I49</f>
        <v>14150</v>
      </c>
      <c r="P49" s="5">
        <f>telephones!C48</f>
        <v>0.828</v>
      </c>
      <c r="U49" s="17">
        <f t="shared" si="8"/>
        <v>572.033</v>
      </c>
      <c r="V49" s="17">
        <f t="shared" si="7"/>
        <v>5610.311724232364</v>
      </c>
    </row>
    <row r="50" spans="1:22" ht="12.75">
      <c r="A50" s="3">
        <v>1963</v>
      </c>
      <c r="B50" s="17">
        <v>452.61</v>
      </c>
      <c r="C50" s="17">
        <v>5334.6</v>
      </c>
      <c r="D50" s="17">
        <v>10158</v>
      </c>
      <c r="E50" s="17">
        <v>15.4</v>
      </c>
      <c r="F50" s="17">
        <v>310</v>
      </c>
      <c r="G50" s="17">
        <v>482</v>
      </c>
      <c r="H50" s="17">
        <f t="shared" si="3"/>
        <v>468.01</v>
      </c>
      <c r="I50" s="17">
        <f t="shared" si="4"/>
        <v>5644.6</v>
      </c>
      <c r="J50" s="17">
        <f t="shared" si="5"/>
        <v>10640</v>
      </c>
      <c r="O50" s="17">
        <f>'local advertising (CS Ad Data)'!I50</f>
        <v>13100</v>
      </c>
      <c r="P50" s="5">
        <f>telephones!C49</f>
        <v>0.8140000000000001</v>
      </c>
      <c r="U50" s="17">
        <f t="shared" si="8"/>
        <v>538.2115</v>
      </c>
      <c r="V50" s="17">
        <f t="shared" si="7"/>
        <v>5280.0182667692625</v>
      </c>
    </row>
    <row r="51" spans="1:22" ht="12.75">
      <c r="A51" s="3">
        <v>1962</v>
      </c>
      <c r="B51" s="17">
        <v>429.09</v>
      </c>
      <c r="C51" s="17">
        <v>5033.6</v>
      </c>
      <c r="D51" s="17">
        <v>9515</v>
      </c>
      <c r="E51" s="17">
        <v>14.6</v>
      </c>
      <c r="F51" s="17">
        <v>284</v>
      </c>
      <c r="G51" s="17">
        <v>433</v>
      </c>
      <c r="H51" s="17">
        <f t="shared" si="3"/>
        <v>443.69</v>
      </c>
      <c r="I51" s="17">
        <f t="shared" si="4"/>
        <v>5317.6</v>
      </c>
      <c r="J51" s="17">
        <f t="shared" si="5"/>
        <v>9948</v>
      </c>
      <c r="O51" s="17">
        <f>'local advertising (CS Ad Data)'!I51</f>
        <v>12430</v>
      </c>
      <c r="P51" s="5">
        <f>telephones!C50</f>
        <v>0.802</v>
      </c>
      <c r="U51" s="17">
        <f t="shared" si="8"/>
        <v>510.2435</v>
      </c>
      <c r="V51" s="17">
        <f t="shared" si="7"/>
        <v>4974.139024088904</v>
      </c>
    </row>
    <row r="52" spans="1:22" ht="12.75">
      <c r="A52" s="3">
        <v>1961</v>
      </c>
      <c r="B52" s="17">
        <v>412.61</v>
      </c>
      <c r="C52" s="17">
        <v>4742.1</v>
      </c>
      <c r="D52" s="17">
        <v>8899</v>
      </c>
      <c r="E52" s="17">
        <v>12.1</v>
      </c>
      <c r="F52" s="17">
        <v>242</v>
      </c>
      <c r="G52" s="17">
        <v>367</v>
      </c>
      <c r="H52" s="17">
        <f t="shared" si="3"/>
        <v>424.71000000000004</v>
      </c>
      <c r="I52" s="17">
        <f t="shared" si="4"/>
        <v>4984.1</v>
      </c>
      <c r="J52" s="17">
        <f t="shared" si="5"/>
        <v>9266</v>
      </c>
      <c r="O52" s="17">
        <f>'local advertising (CS Ad Data)'!I52</f>
        <v>11860</v>
      </c>
      <c r="P52" s="5">
        <f>telephones!C51</f>
        <v>0.789</v>
      </c>
      <c r="U52" s="17">
        <f t="shared" si="8"/>
        <v>488.4165</v>
      </c>
      <c r="V52" s="17">
        <f t="shared" si="7"/>
        <v>4662.179612976062</v>
      </c>
    </row>
    <row r="53" spans="1:22" ht="12.75">
      <c r="A53" s="3">
        <v>1960</v>
      </c>
      <c r="B53" s="17">
        <v>388.6</v>
      </c>
      <c r="C53" s="17">
        <v>4486.5</v>
      </c>
      <c r="D53" s="17">
        <v>8365</v>
      </c>
      <c r="E53" s="17">
        <v>12.1</v>
      </c>
      <c r="F53" s="17">
        <v>236</v>
      </c>
      <c r="G53" s="17">
        <v>353</v>
      </c>
      <c r="H53" s="17">
        <f t="shared" si="3"/>
        <v>400.70000000000005</v>
      </c>
      <c r="I53" s="17">
        <f t="shared" si="4"/>
        <v>4722.5</v>
      </c>
      <c r="J53" s="17">
        <f t="shared" si="5"/>
        <v>8718</v>
      </c>
      <c r="O53" s="17">
        <f>'local advertising (CS Ad Data)'!I53</f>
        <v>11960</v>
      </c>
      <c r="P53" s="5">
        <f>telephones!C52</f>
        <v>0.7829999999999999</v>
      </c>
      <c r="U53" s="17">
        <f t="shared" si="8"/>
        <v>460.805</v>
      </c>
      <c r="V53" s="17">
        <f t="shared" si="7"/>
        <v>4417.476218831775</v>
      </c>
    </row>
    <row r="54" spans="1:22" ht="12.75">
      <c r="A54" s="3">
        <v>1959</v>
      </c>
      <c r="B54" s="17">
        <v>356.37</v>
      </c>
      <c r="C54" s="17">
        <v>4192.3</v>
      </c>
      <c r="D54" s="17">
        <v>7799</v>
      </c>
      <c r="E54" s="17">
        <v>11</v>
      </c>
      <c r="F54" s="17">
        <v>214</v>
      </c>
      <c r="G54" s="17">
        <v>318</v>
      </c>
      <c r="H54" s="17">
        <f t="shared" si="3"/>
        <v>367.37</v>
      </c>
      <c r="I54" s="17">
        <f t="shared" si="4"/>
        <v>4406.3</v>
      </c>
      <c r="J54" s="17">
        <f t="shared" si="5"/>
        <v>8117</v>
      </c>
      <c r="O54" s="17">
        <f>'local advertising (CS Ad Data)'!I54</f>
        <v>11270</v>
      </c>
      <c r="P54" s="5">
        <f>telephones!C53</f>
        <v>0.78</v>
      </c>
      <c r="U54" s="17">
        <f t="shared" si="8"/>
        <v>422.47549999999995</v>
      </c>
      <c r="V54" s="17">
        <f t="shared" si="7"/>
        <v>4121.699409854622</v>
      </c>
    </row>
    <row r="55" spans="1:22" ht="12.75">
      <c r="A55" s="3">
        <v>1958</v>
      </c>
      <c r="B55" s="17">
        <v>336.49</v>
      </c>
      <c r="C55" s="17">
        <v>3894.5</v>
      </c>
      <c r="D55" s="17">
        <v>7140</v>
      </c>
      <c r="E55" s="17">
        <v>11.5</v>
      </c>
      <c r="F55" s="17">
        <v>180</v>
      </c>
      <c r="G55" s="17">
        <v>265</v>
      </c>
      <c r="H55" s="17">
        <f t="shared" si="3"/>
        <v>347.99</v>
      </c>
      <c r="I55" s="17">
        <f t="shared" si="4"/>
        <v>4074.5</v>
      </c>
      <c r="J55" s="17">
        <f t="shared" si="5"/>
        <v>7405</v>
      </c>
      <c r="O55" s="17">
        <f>'local advertising (CS Ad Data)'!I55</f>
        <v>10310</v>
      </c>
      <c r="P55" s="5">
        <f>telephones!C54</f>
        <v>0.764</v>
      </c>
      <c r="U55" s="17">
        <f t="shared" si="8"/>
        <v>400.1885</v>
      </c>
      <c r="V55" s="17">
        <f t="shared" si="7"/>
        <v>3811.330196639506</v>
      </c>
    </row>
    <row r="56" spans="1:22" ht="12.75">
      <c r="A56" s="3">
        <v>1957</v>
      </c>
      <c r="B56" s="17">
        <v>307.23</v>
      </c>
      <c r="C56" s="17">
        <v>3584.9</v>
      </c>
      <c r="D56" s="17">
        <v>6642</v>
      </c>
      <c r="E56" s="17">
        <v>9.7</v>
      </c>
      <c r="F56" s="17">
        <v>155</v>
      </c>
      <c r="G56" s="17">
        <v>228</v>
      </c>
      <c r="H56" s="17">
        <f t="shared" si="3"/>
        <v>316.93</v>
      </c>
      <c r="I56" s="17">
        <f t="shared" si="4"/>
        <v>3739.9</v>
      </c>
      <c r="J56" s="17">
        <f t="shared" si="5"/>
        <v>6870</v>
      </c>
      <c r="O56" s="17">
        <f>'local advertising (CS Ad Data)'!I56</f>
        <v>10270</v>
      </c>
      <c r="P56" s="5">
        <f>telephones!C55</f>
        <v>0.755</v>
      </c>
      <c r="U56" s="17">
        <f t="shared" si="8"/>
        <v>364.4695</v>
      </c>
      <c r="V56" s="17">
        <f t="shared" si="7"/>
        <v>3498.3418339457826</v>
      </c>
    </row>
    <row r="57" spans="1:22" ht="12.75">
      <c r="A57" s="3">
        <v>1956</v>
      </c>
      <c r="B57" s="17">
        <v>275.76</v>
      </c>
      <c r="C57" s="17">
        <v>3303</v>
      </c>
      <c r="D57" s="17">
        <v>6122</v>
      </c>
      <c r="H57" s="17">
        <f t="shared" si="3"/>
        <v>275.76</v>
      </c>
      <c r="I57" s="17">
        <f t="shared" si="4"/>
        <v>3303</v>
      </c>
      <c r="J57" s="17">
        <f t="shared" si="5"/>
        <v>6122</v>
      </c>
      <c r="O57" s="17">
        <f>'local advertising (CS Ad Data)'!I57</f>
        <v>9910</v>
      </c>
      <c r="P57" s="5">
        <f>telephones!C56</f>
        <v>0.738</v>
      </c>
      <c r="U57" s="17">
        <f t="shared" si="8"/>
        <v>317.12399999999997</v>
      </c>
      <c r="V57" s="17">
        <f t="shared" si="7"/>
        <v>3089.660974230038</v>
      </c>
    </row>
    <row r="58" spans="1:22" ht="12.75">
      <c r="A58" s="3">
        <v>1955</v>
      </c>
      <c r="B58" s="17">
        <v>244.32</v>
      </c>
      <c r="C58" s="17">
        <v>3023</v>
      </c>
      <c r="D58" s="17">
        <v>5562</v>
      </c>
      <c r="H58" s="17">
        <f t="shared" si="3"/>
        <v>244.32</v>
      </c>
      <c r="I58" s="17">
        <f t="shared" si="4"/>
        <v>3023</v>
      </c>
      <c r="J58" s="17">
        <f t="shared" si="5"/>
        <v>5562</v>
      </c>
      <c r="O58" s="17">
        <f>'local advertising (CS Ad Data)'!I58</f>
        <v>9150</v>
      </c>
      <c r="P58" s="5">
        <f>telephones!C57</f>
        <v>0.715</v>
      </c>
      <c r="U58" s="17">
        <f t="shared" si="8"/>
        <v>280.96799999999996</v>
      </c>
      <c r="V58" s="17">
        <f t="shared" si="7"/>
        <v>2827.746026369181</v>
      </c>
    </row>
    <row r="59" spans="1:22" ht="12.75">
      <c r="A59" s="3">
        <v>1954</v>
      </c>
      <c r="B59" s="17">
        <v>222.74</v>
      </c>
      <c r="C59" s="17">
        <v>2771.5</v>
      </c>
      <c r="D59" s="17">
        <v>5013</v>
      </c>
      <c r="H59" s="17">
        <f t="shared" si="3"/>
        <v>222.74</v>
      </c>
      <c r="I59" s="17">
        <f t="shared" si="4"/>
        <v>2771.5</v>
      </c>
      <c r="J59" s="17">
        <f t="shared" si="5"/>
        <v>5013</v>
      </c>
      <c r="O59" s="17">
        <f>'local advertising (CS Ad Data)'!I59</f>
        <v>8150</v>
      </c>
      <c r="P59" s="5">
        <f>telephones!C58</f>
        <v>0.696</v>
      </c>
      <c r="U59" s="17">
        <f t="shared" si="8"/>
        <v>256.151</v>
      </c>
      <c r="V59" s="17">
        <f t="shared" si="7"/>
        <v>2592.490278558447</v>
      </c>
    </row>
    <row r="60" spans="1:22" ht="12.75">
      <c r="A60" s="3">
        <v>1953</v>
      </c>
      <c r="B60" s="17">
        <v>196.82</v>
      </c>
      <c r="C60" s="17">
        <v>2577.6</v>
      </c>
      <c r="D60" s="17">
        <v>4628</v>
      </c>
      <c r="H60" s="17">
        <f t="shared" si="3"/>
        <v>196.82</v>
      </c>
      <c r="I60" s="17">
        <f t="shared" si="4"/>
        <v>2577.6</v>
      </c>
      <c r="J60" s="17">
        <f t="shared" si="5"/>
        <v>4628</v>
      </c>
      <c r="O60" s="17">
        <f>'local advertising (CS Ad Data)'!I60</f>
        <v>7740</v>
      </c>
      <c r="P60" s="5">
        <f>telephones!C59</f>
        <v>0.68</v>
      </c>
      <c r="U60" s="17">
        <f t="shared" si="8"/>
        <v>226.34299999999996</v>
      </c>
      <c r="V60" s="17">
        <f t="shared" si="7"/>
        <v>2411.1141771648036</v>
      </c>
    </row>
    <row r="61" spans="1:22" ht="12.75">
      <c r="A61" s="3">
        <v>1952</v>
      </c>
      <c r="B61" s="17">
        <v>165.75</v>
      </c>
      <c r="C61" s="21">
        <v>2339.4</v>
      </c>
      <c r="D61" s="17">
        <v>4229</v>
      </c>
      <c r="H61" s="17">
        <f t="shared" si="3"/>
        <v>165.75</v>
      </c>
      <c r="I61" s="17">
        <f t="shared" si="4"/>
        <v>2339.4</v>
      </c>
      <c r="J61" s="17">
        <f t="shared" si="5"/>
        <v>4229</v>
      </c>
      <c r="O61" s="17">
        <f>'local advertising (CS Ad Data)'!I61</f>
        <v>7140</v>
      </c>
      <c r="P61" s="5">
        <f>telephones!C60</f>
        <v>0.66</v>
      </c>
      <c r="U61" s="17">
        <f t="shared" si="8"/>
        <v>190.61249999999998</v>
      </c>
      <c r="V61" s="17">
        <f t="shared" si="7"/>
        <v>2188.29938937746</v>
      </c>
    </row>
    <row r="62" spans="1:22" ht="12.75">
      <c r="A62" s="3">
        <v>1951</v>
      </c>
      <c r="B62" s="17">
        <v>143.85</v>
      </c>
      <c r="C62" s="21">
        <v>2100.5</v>
      </c>
      <c r="D62" s="17">
        <v>3818</v>
      </c>
      <c r="H62" s="17">
        <f t="shared" si="3"/>
        <v>143.85</v>
      </c>
      <c r="I62" s="17">
        <f t="shared" si="4"/>
        <v>2100.5</v>
      </c>
      <c r="J62" s="17">
        <f t="shared" si="5"/>
        <v>3818</v>
      </c>
      <c r="O62" s="17">
        <f>'local advertising (CS Ad Data)'!I62</f>
        <v>6420</v>
      </c>
      <c r="P62" s="5">
        <f>telephones!C61</f>
        <v>0.64</v>
      </c>
      <c r="U62" s="17">
        <f t="shared" si="8"/>
        <v>165.42749999999998</v>
      </c>
      <c r="V62" s="17">
        <f t="shared" si="7"/>
        <v>1964.8298142204646</v>
      </c>
    </row>
    <row r="63" spans="1:22" ht="12.75">
      <c r="A63" s="3">
        <v>1950</v>
      </c>
      <c r="B63" s="17">
        <v>131.82</v>
      </c>
      <c r="C63" s="21">
        <v>1930</v>
      </c>
      <c r="D63" s="17">
        <v>3445</v>
      </c>
      <c r="H63" s="17">
        <f t="shared" si="3"/>
        <v>131.82</v>
      </c>
      <c r="I63" s="17">
        <f t="shared" si="4"/>
        <v>1930</v>
      </c>
      <c r="J63" s="17">
        <f t="shared" si="5"/>
        <v>3445</v>
      </c>
      <c r="O63" s="17">
        <f>'local advertising (CS Ad Data)'!I63</f>
        <v>5700</v>
      </c>
      <c r="P63" s="5">
        <f>telephones!C62</f>
        <v>0.618</v>
      </c>
      <c r="U63" s="17">
        <f t="shared" si="8"/>
        <v>151.593</v>
      </c>
      <c r="V63" s="17">
        <f t="shared" si="7"/>
        <v>1805.3423191837642</v>
      </c>
    </row>
    <row r="64" spans="1:22" ht="12.75">
      <c r="A64" s="3">
        <v>1949</v>
      </c>
      <c r="B64" s="17">
        <v>122.22</v>
      </c>
      <c r="C64" s="21">
        <v>1683.9</v>
      </c>
      <c r="D64" s="17">
        <v>3057</v>
      </c>
      <c r="H64" s="17">
        <f t="shared" si="3"/>
        <v>122.22</v>
      </c>
      <c r="I64" s="17">
        <f t="shared" si="4"/>
        <v>1683.9</v>
      </c>
      <c r="J64" s="17">
        <f t="shared" si="5"/>
        <v>3057</v>
      </c>
      <c r="O64" s="17">
        <f>'local advertising (CS Ad Data)'!I64</f>
        <v>5210</v>
      </c>
      <c r="P64" s="5">
        <f>telephones!C63</f>
        <v>0.602</v>
      </c>
      <c r="U64" s="17">
        <f t="shared" si="8"/>
        <v>140.553</v>
      </c>
      <c r="V64" s="17">
        <f t="shared" si="7"/>
        <v>1575.1377882246325</v>
      </c>
    </row>
    <row r="65" spans="1:22" ht="12.75">
      <c r="A65" s="3">
        <v>1948</v>
      </c>
      <c r="B65" s="17">
        <v>106.11</v>
      </c>
      <c r="C65" s="21">
        <v>1485</v>
      </c>
      <c r="D65" s="17">
        <v>2765</v>
      </c>
      <c r="H65" s="17">
        <f t="shared" si="3"/>
        <v>106.11</v>
      </c>
      <c r="I65" s="17">
        <f t="shared" si="4"/>
        <v>1485</v>
      </c>
      <c r="J65" s="17">
        <f t="shared" si="5"/>
        <v>2765</v>
      </c>
      <c r="O65" s="17">
        <f>'local advertising (CS Ad Data)'!I65</f>
        <v>4870</v>
      </c>
      <c r="P65" s="5">
        <f>telephones!C64</f>
        <v>0.5820000000000001</v>
      </c>
      <c r="U65" s="17">
        <f t="shared" si="8"/>
        <v>122.02649999999998</v>
      </c>
      <c r="V65" s="17">
        <f t="shared" si="7"/>
        <v>1389.0846341906165</v>
      </c>
    </row>
    <row r="66" spans="1:22" ht="12.75">
      <c r="A66" s="3">
        <v>1947</v>
      </c>
      <c r="B66" s="17">
        <v>86.28</v>
      </c>
      <c r="C66" s="21">
        <v>1247.7</v>
      </c>
      <c r="D66" s="17">
        <v>2349</v>
      </c>
      <c r="H66" s="17">
        <f t="shared" si="3"/>
        <v>86.28</v>
      </c>
      <c r="I66" s="17">
        <f t="shared" si="4"/>
        <v>1247.7</v>
      </c>
      <c r="J66" s="17">
        <f t="shared" si="5"/>
        <v>2349</v>
      </c>
      <c r="O66" s="17">
        <f>'local advertising (CS Ad Data)'!I66</f>
        <v>4260</v>
      </c>
      <c r="P66" s="5">
        <f>telephones!C65</f>
        <v>0.5489999999999999</v>
      </c>
      <c r="U66" s="17">
        <f t="shared" si="8"/>
        <v>99.222</v>
      </c>
      <c r="V66" s="17">
        <f t="shared" si="7"/>
        <v>1167.11171587854</v>
      </c>
    </row>
    <row r="67" spans="1:22" ht="12.75">
      <c r="A67" s="3">
        <v>1946</v>
      </c>
      <c r="B67" s="17">
        <v>66.98</v>
      </c>
      <c r="C67" s="21">
        <v>1129.1</v>
      </c>
      <c r="D67" s="17">
        <v>2205</v>
      </c>
      <c r="H67" s="17">
        <f t="shared" si="3"/>
        <v>66.98</v>
      </c>
      <c r="I67" s="17">
        <f t="shared" si="4"/>
        <v>1129.1</v>
      </c>
      <c r="J67" s="17">
        <f t="shared" si="5"/>
        <v>2205</v>
      </c>
      <c r="O67" s="17">
        <f>'local advertising (CS Ad Data)'!I67</f>
        <v>3340</v>
      </c>
      <c r="P67" s="5">
        <f>telephones!C66</f>
        <v>0.514</v>
      </c>
      <c r="U67" s="17">
        <f t="shared" si="8"/>
        <v>77.027</v>
      </c>
      <c r="V67" s="17">
        <f t="shared" si="7"/>
        <v>1056.1720272489056</v>
      </c>
    </row>
    <row r="68" spans="1:22" ht="12.75">
      <c r="A68" s="3">
        <v>1945</v>
      </c>
      <c r="B68" s="17">
        <v>51.41</v>
      </c>
      <c r="C68" s="21">
        <v>1006.2</v>
      </c>
      <c r="D68" s="17">
        <v>2030</v>
      </c>
      <c r="H68" s="17">
        <f t="shared" si="3"/>
        <v>51.41</v>
      </c>
      <c r="I68" s="17">
        <f t="shared" si="4"/>
        <v>1006.2</v>
      </c>
      <c r="J68" s="17">
        <f t="shared" si="5"/>
        <v>2030</v>
      </c>
      <c r="O68" s="17">
        <f>'local advertising (CS Ad Data)'!I68</f>
        <v>2840</v>
      </c>
      <c r="P68" s="5">
        <f>telephones!C67</f>
        <v>0.462</v>
      </c>
      <c r="U68" s="17">
        <f t="shared" si="8"/>
        <v>59.12149999999999</v>
      </c>
      <c r="V68" s="17">
        <f t="shared" si="7"/>
        <v>941.210073348551</v>
      </c>
    </row>
    <row r="69" spans="1:22" ht="12.75">
      <c r="A69" s="3">
        <v>1944</v>
      </c>
      <c r="B69" s="17">
        <v>41.09</v>
      </c>
      <c r="C69" s="21">
        <v>958.6</v>
      </c>
      <c r="D69" s="17">
        <v>1862</v>
      </c>
      <c r="H69" s="17">
        <f t="shared" si="3"/>
        <v>41.09</v>
      </c>
      <c r="I69" s="17">
        <f t="shared" si="4"/>
        <v>958.6</v>
      </c>
      <c r="J69" s="17">
        <f t="shared" si="5"/>
        <v>1862</v>
      </c>
      <c r="O69" s="17">
        <f>'local advertising (CS Ad Data)'!I69</f>
        <v>2700</v>
      </c>
      <c r="P69" s="5">
        <f>telephones!C68</f>
        <v>0.451</v>
      </c>
      <c r="U69" s="17">
        <f t="shared" si="8"/>
        <v>47.2535</v>
      </c>
      <c r="V69" s="17">
        <f t="shared" si="7"/>
        <v>896.6845322122055</v>
      </c>
    </row>
    <row r="70" spans="1:22" ht="12.75">
      <c r="A70" s="3">
        <v>1943</v>
      </c>
      <c r="B70" s="17">
        <v>33.78</v>
      </c>
      <c r="C70" s="21">
        <v>927.4</v>
      </c>
      <c r="D70" s="17">
        <v>1735</v>
      </c>
      <c r="H70" s="17">
        <f t="shared" si="3"/>
        <v>33.78</v>
      </c>
      <c r="I70" s="17">
        <f t="shared" si="4"/>
        <v>927.4</v>
      </c>
      <c r="J70" s="17">
        <f t="shared" si="5"/>
        <v>1735</v>
      </c>
      <c r="O70" s="17">
        <f>'local advertising (CS Ad Data)'!I70</f>
        <v>2490</v>
      </c>
      <c r="P70" s="5">
        <f>telephones!C69</f>
        <v>0.45</v>
      </c>
      <c r="U70" s="17">
        <f t="shared" si="8"/>
        <v>38.847</v>
      </c>
      <c r="V70" s="17">
        <f t="shared" si="7"/>
        <v>867.4997237362812</v>
      </c>
    </row>
    <row r="71" spans="1:22" ht="12.75">
      <c r="A71" s="3">
        <v>1942</v>
      </c>
      <c r="B71" s="17">
        <v>33.18</v>
      </c>
      <c r="C71" s="21">
        <v>879.4</v>
      </c>
      <c r="D71" s="17">
        <v>1546</v>
      </c>
      <c r="H71" s="17">
        <f t="shared" si="3"/>
        <v>33.18</v>
      </c>
      <c r="I71" s="17">
        <f t="shared" si="4"/>
        <v>879.4</v>
      </c>
      <c r="J71" s="17">
        <f t="shared" si="5"/>
        <v>1546</v>
      </c>
      <c r="O71" s="17">
        <f>'local advertising (CS Ad Data)'!I71</f>
        <v>2160</v>
      </c>
      <c r="P71" s="5">
        <f>telephones!C70</f>
        <v>0.42200000000000004</v>
      </c>
      <c r="U71" s="17">
        <f t="shared" si="8"/>
        <v>38.157</v>
      </c>
      <c r="V71" s="17">
        <f t="shared" si="7"/>
        <v>822.6000183887057</v>
      </c>
    </row>
    <row r="72" spans="23:24" ht="12.75">
      <c r="W72" s="19"/>
      <c r="X72" s="19"/>
    </row>
    <row r="73" spans="1:25" s="10" customFormat="1" ht="12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4"/>
      <c r="R73" s="23"/>
      <c r="S73" s="22"/>
      <c r="T73" s="22"/>
      <c r="U73" s="23"/>
      <c r="V73" s="23"/>
      <c r="Y73" s="22"/>
    </row>
    <row r="74" spans="1:25" s="10" customFormat="1" ht="12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4"/>
      <c r="R74" s="23"/>
      <c r="S74" s="22"/>
      <c r="T74" s="22"/>
      <c r="U74" s="23"/>
      <c r="V74" s="23"/>
      <c r="Y74" s="22"/>
    </row>
    <row r="75" spans="1:25" s="10" customFormat="1" ht="12.75">
      <c r="A75" s="22"/>
      <c r="B75" s="23" t="s">
        <v>49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4"/>
      <c r="R75" s="23"/>
      <c r="S75" s="22"/>
      <c r="T75" s="22"/>
      <c r="U75" s="23"/>
      <c r="V75" s="23"/>
      <c r="Y75" s="22"/>
    </row>
    <row r="76" spans="1:25" s="16" customFormat="1" ht="12.75">
      <c r="A76" s="13"/>
      <c r="B76" s="14" t="s">
        <v>28</v>
      </c>
      <c r="C76" s="14" t="s">
        <v>50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3"/>
      <c r="Q76" s="15"/>
      <c r="R76" s="14"/>
      <c r="S76" s="13"/>
      <c r="T76" s="13"/>
      <c r="U76" s="14"/>
      <c r="V76" s="14"/>
      <c r="Y76" s="13"/>
    </row>
    <row r="77" spans="1:25" s="16" customFormat="1" ht="12.75">
      <c r="A77" s="13"/>
      <c r="B77" s="14"/>
      <c r="C77" s="14" t="s">
        <v>51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3"/>
      <c r="Q77" s="15"/>
      <c r="R77" s="14"/>
      <c r="S77" s="13"/>
      <c r="T77" s="13"/>
      <c r="U77" s="14"/>
      <c r="V77" s="14"/>
      <c r="Y77" s="13"/>
    </row>
    <row r="78" spans="1:25" s="16" customFormat="1" ht="12.75">
      <c r="A78" s="13"/>
      <c r="B78" s="14" t="s">
        <v>52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/>
      <c r="Q78" s="15"/>
      <c r="R78" s="14"/>
      <c r="S78" s="13"/>
      <c r="T78" s="13"/>
      <c r="U78" s="14"/>
      <c r="V78" s="14"/>
      <c r="Y78" s="13"/>
    </row>
    <row r="79" spans="1:25" s="16" customFormat="1" ht="12.75">
      <c r="A79" s="13"/>
      <c r="B79" s="14"/>
      <c r="C79" s="14" t="s">
        <v>53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3"/>
      <c r="Q79" s="15"/>
      <c r="R79" s="14"/>
      <c r="S79" s="13"/>
      <c r="T79" s="13"/>
      <c r="U79" s="14"/>
      <c r="V79" s="14"/>
      <c r="Y79" s="13"/>
    </row>
    <row r="80" spans="1:25" s="16" customFormat="1" ht="12.7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3"/>
      <c r="Q80" s="15"/>
      <c r="R80" s="14"/>
      <c r="S80" s="13"/>
      <c r="T80" s="13"/>
      <c r="U80" s="14"/>
      <c r="V80" s="14"/>
      <c r="Y80" s="13"/>
    </row>
    <row r="81" spans="1:25" s="10" customFormat="1" ht="12.75">
      <c r="A81" s="22"/>
      <c r="B81" s="14" t="s">
        <v>54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4"/>
      <c r="R81" s="23"/>
      <c r="S81" s="22"/>
      <c r="T81" s="22"/>
      <c r="U81" s="23"/>
      <c r="V81" s="23"/>
      <c r="Y81" s="22"/>
    </row>
    <row r="82" spans="2:24" ht="12.75">
      <c r="B82" s="25"/>
      <c r="W82" s="19"/>
      <c r="X82" s="19"/>
    </row>
    <row r="83" spans="1:25" s="10" customFormat="1" ht="12.75">
      <c r="A83" s="22"/>
      <c r="B83" s="14" t="s">
        <v>55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4"/>
      <c r="R83" s="23"/>
      <c r="S83" s="22"/>
      <c r="T83" s="22"/>
      <c r="U83" s="23"/>
      <c r="V83" s="23"/>
      <c r="Y83" s="22"/>
    </row>
    <row r="84" spans="1:25" s="10" customFormat="1" ht="12.75">
      <c r="A84" s="22"/>
      <c r="B84" s="14" t="s">
        <v>56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4"/>
      <c r="R84" s="23"/>
      <c r="S84" s="22"/>
      <c r="T84" s="22"/>
      <c r="U84" s="23"/>
      <c r="V84" s="23"/>
      <c r="Y84" s="22"/>
    </row>
    <row r="85" spans="1:25" s="10" customFormat="1" ht="12.75">
      <c r="A85" s="22"/>
      <c r="B85" s="13" t="s">
        <v>57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4"/>
      <c r="R85" s="23"/>
      <c r="S85" s="22"/>
      <c r="T85" s="22"/>
      <c r="U85" s="23"/>
      <c r="V85" s="23"/>
      <c r="Y85" s="22"/>
    </row>
    <row r="86" spans="1:25" s="10" customFormat="1" ht="12.75">
      <c r="A86" s="22"/>
      <c r="B86" s="14" t="s">
        <v>58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4"/>
      <c r="R86" s="23"/>
      <c r="S86" s="22"/>
      <c r="T86" s="22"/>
      <c r="U86" s="23"/>
      <c r="V86" s="23"/>
      <c r="Y86" s="22"/>
    </row>
    <row r="87" spans="1:25" s="10" customFormat="1" ht="12.75">
      <c r="A87" s="22"/>
      <c r="B87" s="14" t="s">
        <v>59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4"/>
      <c r="R87" s="23"/>
      <c r="S87" s="22"/>
      <c r="T87" s="22"/>
      <c r="U87" s="23"/>
      <c r="V87" s="23"/>
      <c r="Y87" s="22"/>
    </row>
    <row r="88" spans="2:24" ht="12.75">
      <c r="B88" s="26" t="s">
        <v>60</v>
      </c>
      <c r="W88" s="19"/>
      <c r="X88" s="19"/>
    </row>
    <row r="89" spans="2:24" ht="12.75">
      <c r="B89" s="26" t="s">
        <v>61</v>
      </c>
      <c r="W89" s="19"/>
      <c r="X89" s="19"/>
    </row>
    <row r="90" spans="2:24" ht="12.75">
      <c r="B90" s="26" t="s">
        <v>62</v>
      </c>
      <c r="W90" s="19"/>
      <c r="X90" s="19"/>
    </row>
    <row r="91" spans="23:24" ht="12.75">
      <c r="W91" s="19"/>
      <c r="X91" s="19"/>
    </row>
    <row r="92" spans="2:24" ht="12.75">
      <c r="B92" s="14" t="s">
        <v>63</v>
      </c>
      <c r="C92" s="14"/>
      <c r="D92" s="14"/>
      <c r="E92" s="14"/>
      <c r="F92" s="14"/>
      <c r="G92" s="14"/>
      <c r="H92" s="25"/>
      <c r="W92" s="19"/>
      <c r="X92" s="19"/>
    </row>
    <row r="93" spans="2:24" ht="12.75">
      <c r="B93" s="14"/>
      <c r="C93" s="14" t="s">
        <v>64</v>
      </c>
      <c r="D93" s="14"/>
      <c r="E93" s="14"/>
      <c r="F93" s="14"/>
      <c r="G93" s="14"/>
      <c r="H93" s="25"/>
      <c r="W93" s="19"/>
      <c r="X93" s="19"/>
    </row>
    <row r="94" spans="2:24" ht="12.75">
      <c r="B94" s="14" t="s">
        <v>65</v>
      </c>
      <c r="C94" s="14"/>
      <c r="D94" s="14"/>
      <c r="E94" s="14"/>
      <c r="F94" s="14"/>
      <c r="G94" s="14"/>
      <c r="H94" s="25"/>
      <c r="W94" s="19"/>
      <c r="X94" s="19"/>
    </row>
    <row r="95" spans="2:24" ht="12.75">
      <c r="B95" s="14"/>
      <c r="C95" t="s">
        <v>2</v>
      </c>
      <c r="D95" s="14"/>
      <c r="E95" s="14"/>
      <c r="F95" s="14"/>
      <c r="G95" s="14"/>
      <c r="H95" s="25"/>
      <c r="W95" s="19"/>
      <c r="X95" s="19"/>
    </row>
    <row r="96" spans="2:24" ht="12.75">
      <c r="B96" s="14"/>
      <c r="C96" s="14"/>
      <c r="D96" s="14"/>
      <c r="E96" s="14"/>
      <c r="F96" s="14"/>
      <c r="G96" s="14"/>
      <c r="H96" s="25"/>
      <c r="W96" s="19"/>
      <c r="X96" s="19"/>
    </row>
    <row r="97" spans="2:24" ht="12.75">
      <c r="B97" s="14"/>
      <c r="C97" s="14"/>
      <c r="D97" s="14"/>
      <c r="E97" s="14"/>
      <c r="F97" s="14"/>
      <c r="G97" s="14"/>
      <c r="H97" s="25"/>
      <c r="W97" s="19"/>
      <c r="X97" s="19"/>
    </row>
    <row r="98" spans="2:24" ht="12.75">
      <c r="B98" s="14"/>
      <c r="C98" s="14"/>
      <c r="D98" s="14"/>
      <c r="E98" s="14"/>
      <c r="F98" s="14"/>
      <c r="G98" s="14"/>
      <c r="H98" s="25"/>
      <c r="W98" s="19"/>
      <c r="X98" s="19"/>
    </row>
    <row r="99" spans="2:24" ht="12.75">
      <c r="B99" s="25"/>
      <c r="C99" s="25"/>
      <c r="D99" s="25"/>
      <c r="E99" s="25"/>
      <c r="F99" s="25"/>
      <c r="G99" s="25"/>
      <c r="H99" s="25"/>
      <c r="W99" s="19"/>
      <c r="X99" s="19"/>
    </row>
    <row r="100" spans="23:24" ht="12.75">
      <c r="W100" s="19"/>
      <c r="X100" s="19"/>
    </row>
    <row r="101" spans="23:24" ht="12.75">
      <c r="W101" s="19"/>
      <c r="X101" s="19"/>
    </row>
    <row r="102" spans="23:24" ht="12.75">
      <c r="W102" s="19"/>
      <c r="X102" s="19"/>
    </row>
    <row r="103" spans="23:24" ht="12.75">
      <c r="W103" s="19"/>
      <c r="X103" s="19"/>
    </row>
    <row r="104" spans="23:24" ht="12.75">
      <c r="W104" s="19"/>
      <c r="X104" s="19"/>
    </row>
    <row r="105" spans="23:24" ht="12.75">
      <c r="W105" s="19"/>
      <c r="X105" s="19"/>
    </row>
    <row r="106" spans="23:24" ht="12.75">
      <c r="W106" s="19"/>
      <c r="X106" s="19"/>
    </row>
  </sheetData>
  <mergeCells count="6">
    <mergeCell ref="R4:T4"/>
    <mergeCell ref="U3:V3"/>
    <mergeCell ref="B4:D4"/>
    <mergeCell ref="E4:G4"/>
    <mergeCell ref="K3:M3"/>
    <mergeCell ref="N3:O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H42"/>
  <sheetViews>
    <sheetView workbookViewId="0" topLeftCell="A19">
      <selection activeCell="C32" sqref="C32"/>
    </sheetView>
  </sheetViews>
  <sheetFormatPr defaultColWidth="9.140625" defaultRowHeight="12.75"/>
  <cols>
    <col min="1" max="1" width="9.140625" style="38" customWidth="1"/>
    <col min="2" max="2" width="10.28125" style="0" customWidth="1"/>
    <col min="5" max="5" width="11.421875" style="0" customWidth="1"/>
    <col min="6" max="6" width="16.57421875" style="0" customWidth="1"/>
    <col min="8" max="8" width="15.00390625" style="0" customWidth="1"/>
    <col min="9" max="9" width="18.421875" style="0" customWidth="1"/>
    <col min="11" max="11" width="7.28125" style="0" customWidth="1"/>
    <col min="12" max="12" width="7.421875" style="0" customWidth="1"/>
    <col min="14" max="14" width="7.140625" style="0" customWidth="1"/>
    <col min="15" max="15" width="5.8515625" style="0" customWidth="1"/>
    <col min="21" max="21" width="7.421875" style="0" customWidth="1"/>
    <col min="22" max="22" width="7.00390625" style="0" customWidth="1"/>
    <col min="26" max="26" width="7.8515625" style="0" customWidth="1"/>
    <col min="27" max="27" width="6.7109375" style="0" customWidth="1"/>
    <col min="30" max="30" width="7.7109375" style="0" customWidth="1"/>
    <col min="31" max="31" width="5.7109375" style="0" customWidth="1"/>
    <col min="35" max="35" width="7.140625" style="0" customWidth="1"/>
    <col min="36" max="36" width="5.8515625" style="0" customWidth="1"/>
    <col min="40" max="40" width="7.421875" style="0" customWidth="1"/>
    <col min="41" max="41" width="6.8515625" style="0" customWidth="1"/>
    <col min="44" max="44" width="7.57421875" style="0" customWidth="1"/>
    <col min="45" max="45" width="6.00390625" style="0" customWidth="1"/>
    <col min="52" max="52" width="7.57421875" style="0" customWidth="1"/>
    <col min="53" max="53" width="6.57421875" style="0" customWidth="1"/>
    <col min="59" max="59" width="7.57421875" style="0" customWidth="1"/>
    <col min="60" max="60" width="6.421875" style="0" customWidth="1"/>
    <col min="66" max="66" width="7.28125" style="0" customWidth="1"/>
    <col min="67" max="67" width="6.421875" style="0" customWidth="1"/>
    <col min="71" max="71" width="7.140625" style="0" customWidth="1"/>
    <col min="72" max="72" width="6.421875" style="0" customWidth="1"/>
  </cols>
  <sheetData>
    <row r="2" spans="1:7" s="33" customFormat="1" ht="51" customHeight="1">
      <c r="A2" s="3" t="s">
        <v>83</v>
      </c>
      <c r="B2" s="31" t="s">
        <v>84</v>
      </c>
      <c r="C2" s="31"/>
      <c r="D2" s="31"/>
      <c r="E2" s="3" t="s">
        <v>30</v>
      </c>
      <c r="F2" s="32" t="s">
        <v>85</v>
      </c>
      <c r="G2" s="32"/>
    </row>
    <row r="3" spans="2:80" s="3" customFormat="1" ht="63.75" customHeight="1">
      <c r="B3" s="32" t="s">
        <v>86</v>
      </c>
      <c r="C3" s="32"/>
      <c r="D3" s="32"/>
      <c r="E3" s="3" t="s">
        <v>87</v>
      </c>
      <c r="F3" s="18" t="s">
        <v>86</v>
      </c>
      <c r="G3" s="18"/>
      <c r="L3" s="22"/>
      <c r="M3" s="22" t="s">
        <v>88</v>
      </c>
      <c r="N3" s="22"/>
      <c r="O3" s="22"/>
      <c r="AF3" s="34" t="s">
        <v>89</v>
      </c>
      <c r="AG3" s="35"/>
      <c r="AH3" s="35"/>
      <c r="AK3" s="17"/>
      <c r="AL3" s="17"/>
      <c r="AP3" s="17"/>
      <c r="CA3" s="18" t="s">
        <v>90</v>
      </c>
      <c r="CB3" s="18"/>
    </row>
    <row r="4" spans="2:80" s="3" customFormat="1" ht="12.75">
      <c r="B4" s="32" t="s">
        <v>91</v>
      </c>
      <c r="C4" s="32"/>
      <c r="D4" s="32"/>
      <c r="E4" s="32"/>
      <c r="F4" s="32"/>
      <c r="G4" s="32"/>
      <c r="L4" s="22"/>
      <c r="M4" s="22"/>
      <c r="N4" s="22"/>
      <c r="O4" s="22"/>
      <c r="AF4" s="36"/>
      <c r="AG4" s="37"/>
      <c r="AH4" s="37"/>
      <c r="AK4" s="17"/>
      <c r="AL4" s="17"/>
      <c r="AP4" s="17"/>
      <c r="CA4" s="17"/>
      <c r="CB4" s="17"/>
    </row>
    <row r="5" spans="1:80" s="3" customFormat="1" ht="38.25">
      <c r="A5" s="3" t="s">
        <v>4</v>
      </c>
      <c r="B5" s="17" t="s">
        <v>38</v>
      </c>
      <c r="C5" s="3" t="s">
        <v>92</v>
      </c>
      <c r="D5" s="3" t="s">
        <v>41</v>
      </c>
      <c r="E5" s="17" t="s">
        <v>43</v>
      </c>
      <c r="F5" s="17" t="s">
        <v>93</v>
      </c>
      <c r="G5" s="17" t="s">
        <v>94</v>
      </c>
      <c r="H5" s="3" t="s">
        <v>95</v>
      </c>
      <c r="I5" s="17" t="s">
        <v>96</v>
      </c>
      <c r="K5" s="22"/>
      <c r="L5" s="22"/>
      <c r="M5" t="s">
        <v>97</v>
      </c>
      <c r="N5" s="22"/>
      <c r="O5" s="22"/>
      <c r="AF5" s="37" t="s">
        <v>98</v>
      </c>
      <c r="AG5" s="36" t="s">
        <v>99</v>
      </c>
      <c r="AH5" s="17" t="s">
        <v>100</v>
      </c>
      <c r="AK5" s="17"/>
      <c r="AL5" s="17"/>
      <c r="AP5" s="17"/>
      <c r="CA5" s="17"/>
      <c r="CB5" s="17"/>
    </row>
    <row r="6" spans="1:80" ht="12.75">
      <c r="A6" s="38">
        <v>2007</v>
      </c>
      <c r="B6" s="2">
        <f>M6</f>
        <v>13461</v>
      </c>
      <c r="C6" s="2">
        <f>AH6</f>
        <v>69032.77082653793</v>
      </c>
      <c r="D6" s="2">
        <f>AF6</f>
        <v>192779</v>
      </c>
      <c r="E6" s="2">
        <f>'local advertising (CS Ad Data)'!F6</f>
        <v>14250</v>
      </c>
      <c r="F6" s="2"/>
      <c r="G6" s="2"/>
      <c r="H6" s="30">
        <f aca="true" t="shared" si="0" ref="H6:H24">E6/B6</f>
        <v>1.0586137731223535</v>
      </c>
      <c r="I6" s="39"/>
      <c r="K6" t="s">
        <v>101</v>
      </c>
      <c r="L6">
        <v>2007</v>
      </c>
      <c r="M6">
        <v>13461</v>
      </c>
      <c r="AD6" t="s">
        <v>101</v>
      </c>
      <c r="AE6">
        <v>2007</v>
      </c>
      <c r="AF6" s="40">
        <v>192779</v>
      </c>
      <c r="AG6" s="40">
        <v>58516</v>
      </c>
      <c r="AH6" s="39">
        <f>AG6*AL$9/AG$9</f>
        <v>69032.77082653793</v>
      </c>
      <c r="AK6" s="39"/>
      <c r="AL6" s="39"/>
      <c r="AP6" s="39"/>
      <c r="CA6" s="39" t="s">
        <v>102</v>
      </c>
      <c r="CB6" s="39" t="s">
        <v>103</v>
      </c>
    </row>
    <row r="7" spans="1:85" ht="12.75">
      <c r="A7" s="38">
        <v>2006</v>
      </c>
      <c r="B7" s="2">
        <f>M7</f>
        <v>13301</v>
      </c>
      <c r="C7" s="2">
        <f>AH7</f>
        <v>68068.9357427099</v>
      </c>
      <c r="D7" s="2">
        <f>AF7</f>
        <v>195092</v>
      </c>
      <c r="E7" s="2">
        <f>'local advertising (CS Ad Data)'!F7</f>
        <v>14393</v>
      </c>
      <c r="F7" s="2">
        <f aca="true" t="shared" si="1" ref="F7:F17">CA7</f>
        <v>119470</v>
      </c>
      <c r="G7" s="2">
        <f aca="true" t="shared" si="2" ref="G7:G17">CB7</f>
        <v>63264</v>
      </c>
      <c r="H7" s="30">
        <f t="shared" si="0"/>
        <v>1.082099090293963</v>
      </c>
      <c r="I7" s="30">
        <f aca="true" t="shared" si="3" ref="I7:I21">G7/C7</f>
        <v>0.9294107408866826</v>
      </c>
      <c r="K7" t="s">
        <v>101</v>
      </c>
      <c r="L7">
        <v>2006</v>
      </c>
      <c r="M7">
        <v>13301</v>
      </c>
      <c r="P7" t="s">
        <v>104</v>
      </c>
      <c r="Q7" t="s">
        <v>105</v>
      </c>
      <c r="AD7" t="s">
        <v>101</v>
      </c>
      <c r="AE7">
        <v>2006</v>
      </c>
      <c r="AF7" s="40">
        <v>195092</v>
      </c>
      <c r="AG7" s="40">
        <v>57699</v>
      </c>
      <c r="AH7" s="39">
        <f>AG7*AL$9/AG$9</f>
        <v>68068.9357427099</v>
      </c>
      <c r="AK7" s="39"/>
      <c r="AL7" s="39" t="s">
        <v>106</v>
      </c>
      <c r="AP7" s="39"/>
      <c r="BZ7">
        <v>2006</v>
      </c>
      <c r="CA7" s="39">
        <v>119470</v>
      </c>
      <c r="CB7" s="39">
        <v>63264</v>
      </c>
      <c r="CC7" s="41"/>
      <c r="CD7" s="41"/>
      <c r="CE7" s="41"/>
      <c r="CF7" s="41"/>
      <c r="CG7" s="41"/>
    </row>
    <row r="8" spans="1:85" ht="12.75">
      <c r="A8" s="38">
        <v>2005</v>
      </c>
      <c r="B8" s="2">
        <f>M8</f>
        <v>13509</v>
      </c>
      <c r="C8" s="2">
        <f>AH8</f>
        <v>69518.81740491878</v>
      </c>
      <c r="D8" s="2">
        <f>AF8</f>
        <v>206622</v>
      </c>
      <c r="E8" s="2">
        <f>'local advertising (CS Ad Data)'!F8</f>
        <v>14229</v>
      </c>
      <c r="F8" s="2">
        <f t="shared" si="1"/>
        <v>122128</v>
      </c>
      <c r="G8" s="2">
        <f t="shared" si="2"/>
        <v>66506</v>
      </c>
      <c r="H8" s="30">
        <f t="shared" si="0"/>
        <v>1.0532978014656895</v>
      </c>
      <c r="I8" s="30">
        <f t="shared" si="3"/>
        <v>0.95666184326223</v>
      </c>
      <c r="K8" t="s">
        <v>101</v>
      </c>
      <c r="L8">
        <v>2005</v>
      </c>
      <c r="M8">
        <v>13509</v>
      </c>
      <c r="P8" t="s">
        <v>107</v>
      </c>
      <c r="Q8" t="s">
        <v>108</v>
      </c>
      <c r="S8" t="s">
        <v>109</v>
      </c>
      <c r="T8" t="s">
        <v>110</v>
      </c>
      <c r="AD8" t="s">
        <v>101</v>
      </c>
      <c r="AE8">
        <v>2005</v>
      </c>
      <c r="AF8" s="40">
        <v>206622</v>
      </c>
      <c r="AG8" s="40">
        <v>58928</v>
      </c>
      <c r="AH8" s="39">
        <f>AG8*AL$9/AG$9</f>
        <v>69518.81740491878</v>
      </c>
      <c r="AK8" s="40" t="s">
        <v>111</v>
      </c>
      <c r="AL8" s="39" t="s">
        <v>112</v>
      </c>
      <c r="AM8" s="42" t="s">
        <v>113</v>
      </c>
      <c r="AP8" s="39"/>
      <c r="BZ8">
        <v>2005</v>
      </c>
      <c r="CA8" s="39">
        <v>122128</v>
      </c>
      <c r="CB8" s="39">
        <v>66506</v>
      </c>
      <c r="CC8" s="41"/>
      <c r="CD8" s="41"/>
      <c r="CE8" s="41"/>
      <c r="CF8" s="41"/>
      <c r="CG8" s="41"/>
    </row>
    <row r="9" spans="1:85" ht="12.75">
      <c r="A9" s="38">
        <v>2004</v>
      </c>
      <c r="B9" s="2">
        <f>T9</f>
        <v>13627</v>
      </c>
      <c r="C9" s="2">
        <f>AH9</f>
        <v>72336</v>
      </c>
      <c r="D9" s="2">
        <f>AF9</f>
        <v>211176</v>
      </c>
      <c r="E9" s="2">
        <f>'local advertising (CS Ad Data)'!F9</f>
        <v>14002</v>
      </c>
      <c r="F9" s="2">
        <f t="shared" si="1"/>
        <v>122622</v>
      </c>
      <c r="G9" s="2">
        <f t="shared" si="2"/>
        <v>68238</v>
      </c>
      <c r="H9" s="30">
        <f t="shared" si="0"/>
        <v>1.0275188963087987</v>
      </c>
      <c r="I9" s="30">
        <f t="shared" si="3"/>
        <v>0.9433477106834771</v>
      </c>
      <c r="K9" t="s">
        <v>101</v>
      </c>
      <c r="L9">
        <v>2004</v>
      </c>
      <c r="M9">
        <v>12855</v>
      </c>
      <c r="N9" t="s">
        <v>114</v>
      </c>
      <c r="O9">
        <v>2004</v>
      </c>
      <c r="P9" s="39">
        <v>13382</v>
      </c>
      <c r="Q9" s="39">
        <v>1017</v>
      </c>
      <c r="R9" s="39">
        <f>SUM(P9:Q9)</f>
        <v>14399</v>
      </c>
      <c r="S9" s="39"/>
      <c r="T9" s="39">
        <f>(M9+R9)/2</f>
        <v>13627</v>
      </c>
      <c r="AD9" t="s">
        <v>101</v>
      </c>
      <c r="AE9">
        <v>2004</v>
      </c>
      <c r="AF9" s="40">
        <v>211176</v>
      </c>
      <c r="AG9" s="40">
        <v>61316</v>
      </c>
      <c r="AH9" s="39">
        <f>AG9*AL$9/AG$9</f>
        <v>72336</v>
      </c>
      <c r="AI9" t="s">
        <v>114</v>
      </c>
      <c r="AJ9" s="43" t="s">
        <v>115</v>
      </c>
      <c r="AK9" s="40">
        <v>211176</v>
      </c>
      <c r="AL9" s="43">
        <v>72336</v>
      </c>
      <c r="AM9" s="43">
        <f>(AG9+AL9)/2</f>
        <v>66826</v>
      </c>
      <c r="AP9" s="39"/>
      <c r="BZ9">
        <v>2004</v>
      </c>
      <c r="CA9" s="39">
        <v>122622</v>
      </c>
      <c r="CB9" s="39">
        <v>68238</v>
      </c>
      <c r="CC9" s="41"/>
      <c r="CD9" s="41"/>
      <c r="CE9" s="41"/>
      <c r="CF9" s="41"/>
      <c r="CG9" s="41"/>
    </row>
    <row r="10" spans="1:85" ht="12.75">
      <c r="A10" s="38">
        <v>2003</v>
      </c>
      <c r="B10" s="2">
        <f>T10</f>
        <v>13030.462684376605</v>
      </c>
      <c r="C10" s="2">
        <f>AL10</f>
        <v>73432</v>
      </c>
      <c r="D10" s="2">
        <f aca="true" t="shared" si="4" ref="D10:D15">AK10</f>
        <v>221231</v>
      </c>
      <c r="E10" s="2">
        <f>'local advertising (CS Ad Data)'!F10</f>
        <v>13896</v>
      </c>
      <c r="F10" s="2">
        <f t="shared" si="1"/>
        <v>126337</v>
      </c>
      <c r="G10" s="2">
        <f t="shared" si="2"/>
        <v>70606</v>
      </c>
      <c r="H10" s="30">
        <f t="shared" si="0"/>
        <v>1.0664241429171326</v>
      </c>
      <c r="I10" s="30">
        <f t="shared" si="3"/>
        <v>0.9615154156226169</v>
      </c>
      <c r="N10" t="s">
        <v>114</v>
      </c>
      <c r="O10">
        <v>2003</v>
      </c>
      <c r="P10" s="39">
        <v>12759</v>
      </c>
      <c r="Q10" s="39">
        <v>1054</v>
      </c>
      <c r="R10" s="39">
        <f>SUM(P10:Q10)</f>
        <v>13813</v>
      </c>
      <c r="S10" s="39">
        <f>R10*M$9/R$9</f>
        <v>12331.83658587402</v>
      </c>
      <c r="T10" s="39">
        <f>R10*M$9/T$9</f>
        <v>13030.462684376605</v>
      </c>
      <c r="AH10" s="39"/>
      <c r="AI10" t="s">
        <v>114</v>
      </c>
      <c r="AJ10" s="43" t="s">
        <v>116</v>
      </c>
      <c r="AK10" s="40">
        <v>221231</v>
      </c>
      <c r="AL10" s="43">
        <v>73432</v>
      </c>
      <c r="AM10" s="43"/>
      <c r="AP10" s="39"/>
      <c r="BZ10">
        <v>2003</v>
      </c>
      <c r="CA10" s="39">
        <v>126337</v>
      </c>
      <c r="CB10" s="39">
        <v>70606</v>
      </c>
      <c r="CC10" s="41"/>
      <c r="CD10" s="41"/>
      <c r="CE10" s="41"/>
      <c r="CF10" s="41"/>
      <c r="CG10" s="41"/>
    </row>
    <row r="11" spans="1:86" ht="12.75">
      <c r="A11" s="38">
        <v>2002</v>
      </c>
      <c r="B11" s="2">
        <f>T11</f>
        <v>13121.024069861305</v>
      </c>
      <c r="C11" s="2">
        <f>AL11</f>
        <v>78542</v>
      </c>
      <c r="D11" s="2">
        <f t="shared" si="4"/>
        <v>237697</v>
      </c>
      <c r="E11" s="2">
        <f>'local advertising (CS Ad Data)'!F11</f>
        <v>13776</v>
      </c>
      <c r="F11" s="2">
        <f t="shared" si="1"/>
        <v>130300</v>
      </c>
      <c r="G11" s="2">
        <f t="shared" si="2"/>
        <v>71320</v>
      </c>
      <c r="H11" s="30">
        <f t="shared" si="0"/>
        <v>1.0499180495860196</v>
      </c>
      <c r="I11" s="30">
        <f t="shared" si="3"/>
        <v>0.9080491966081842</v>
      </c>
      <c r="N11" t="s">
        <v>114</v>
      </c>
      <c r="O11">
        <v>2002</v>
      </c>
      <c r="P11" s="39">
        <v>12758</v>
      </c>
      <c r="Q11" s="39">
        <v>1151</v>
      </c>
      <c r="R11" s="39">
        <f>SUM(P11:Q11)</f>
        <v>13909</v>
      </c>
      <c r="S11" s="39">
        <f>R11*M$9/R$9</f>
        <v>12417.542537676227</v>
      </c>
      <c r="T11" s="39">
        <f>R11*M$9/T$9</f>
        <v>13121.024069861305</v>
      </c>
      <c r="W11" t="s">
        <v>104</v>
      </c>
      <c r="X11" t="s">
        <v>86</v>
      </c>
      <c r="AH11" s="39"/>
      <c r="AI11" t="s">
        <v>114</v>
      </c>
      <c r="AJ11" s="43" t="s">
        <v>117</v>
      </c>
      <c r="AK11" s="40">
        <v>237697</v>
      </c>
      <c r="AL11" s="43">
        <v>78542</v>
      </c>
      <c r="AM11" s="43"/>
      <c r="AP11" s="39"/>
      <c r="BZ11">
        <v>2002</v>
      </c>
      <c r="CA11" s="39">
        <v>130300</v>
      </c>
      <c r="CB11" s="39">
        <v>71320</v>
      </c>
      <c r="CH11" s="44"/>
    </row>
    <row r="12" spans="1:86" ht="12.75">
      <c r="A12" s="38">
        <v>2001</v>
      </c>
      <c r="B12" s="2">
        <f>T12</f>
        <v>13267.242973508475</v>
      </c>
      <c r="C12" s="2">
        <f>AL12</f>
        <v>83062</v>
      </c>
      <c r="D12" s="2">
        <f t="shared" si="4"/>
        <v>260736</v>
      </c>
      <c r="E12" s="2">
        <f>'local advertising (CS Ad Data)'!F12</f>
        <v>13592</v>
      </c>
      <c r="F12" s="2">
        <f t="shared" si="1"/>
        <v>132666</v>
      </c>
      <c r="G12" s="2">
        <f t="shared" si="2"/>
        <v>72346</v>
      </c>
      <c r="H12" s="30">
        <f t="shared" si="0"/>
        <v>1.0244781095167992</v>
      </c>
      <c r="I12" s="30">
        <f t="shared" si="3"/>
        <v>0.8709879367219667</v>
      </c>
      <c r="N12" t="s">
        <v>114</v>
      </c>
      <c r="O12">
        <v>2001</v>
      </c>
      <c r="P12" s="39">
        <v>12799</v>
      </c>
      <c r="Q12" s="39">
        <v>1265</v>
      </c>
      <c r="R12" s="39">
        <f>SUM(P12:Q12)</f>
        <v>14064</v>
      </c>
      <c r="S12" s="39">
        <f>R12*M$9/R$9</f>
        <v>12555.921939023543</v>
      </c>
      <c r="T12" s="39">
        <f>R12*M$9/T$9</f>
        <v>13267.242973508475</v>
      </c>
      <c r="W12" t="s">
        <v>118</v>
      </c>
      <c r="X12" t="s">
        <v>119</v>
      </c>
      <c r="Y12" t="s">
        <v>36</v>
      </c>
      <c r="AH12" s="39"/>
      <c r="AI12" t="s">
        <v>114</v>
      </c>
      <c r="AJ12" s="43" t="s">
        <v>120</v>
      </c>
      <c r="AK12" s="40">
        <v>260736</v>
      </c>
      <c r="AL12" s="43">
        <v>83062</v>
      </c>
      <c r="AM12" s="43"/>
      <c r="AP12" s="40" t="s">
        <v>121</v>
      </c>
      <c r="AQ12" t="s">
        <v>122</v>
      </c>
      <c r="BZ12">
        <v>2001</v>
      </c>
      <c r="CA12" s="39">
        <v>132666</v>
      </c>
      <c r="CB12" s="39">
        <v>72346</v>
      </c>
      <c r="CH12" s="44"/>
    </row>
    <row r="13" spans="1:86" ht="12.75">
      <c r="A13" s="38">
        <v>2000</v>
      </c>
      <c r="B13" s="2">
        <f>Y13</f>
        <v>12798</v>
      </c>
      <c r="C13" s="2">
        <f>AQ13</f>
        <v>85526</v>
      </c>
      <c r="D13" s="2">
        <f t="shared" si="4"/>
        <v>270150</v>
      </c>
      <c r="E13" s="2">
        <f>'local advertising (CS Ad Data)'!F13</f>
        <v>13228</v>
      </c>
      <c r="F13" s="2">
        <f t="shared" si="1"/>
        <v>127103</v>
      </c>
      <c r="G13" s="2">
        <f t="shared" si="2"/>
        <v>69947</v>
      </c>
      <c r="H13" s="30">
        <f t="shared" si="0"/>
        <v>1.0335989998437256</v>
      </c>
      <c r="I13" s="30">
        <f t="shared" si="3"/>
        <v>0.8178448658887356</v>
      </c>
      <c r="U13" t="s">
        <v>123</v>
      </c>
      <c r="V13">
        <v>2000</v>
      </c>
      <c r="W13">
        <v>11054</v>
      </c>
      <c r="X13">
        <v>1744</v>
      </c>
      <c r="Y13" s="39">
        <f>SUM(W13:X13)</f>
        <v>12798</v>
      </c>
      <c r="AB13" t="s">
        <v>124</v>
      </c>
      <c r="AH13" s="39"/>
      <c r="AI13" t="s">
        <v>114</v>
      </c>
      <c r="AJ13" s="43" t="s">
        <v>125</v>
      </c>
      <c r="AK13" s="40">
        <v>270150</v>
      </c>
      <c r="AL13" s="40"/>
      <c r="AM13" s="43"/>
      <c r="AN13" t="s">
        <v>123</v>
      </c>
      <c r="AO13">
        <v>2000</v>
      </c>
      <c r="AP13" s="40">
        <v>269903</v>
      </c>
      <c r="AQ13" s="43">
        <v>85526</v>
      </c>
      <c r="AT13" t="s">
        <v>126</v>
      </c>
      <c r="AU13" t="s">
        <v>127</v>
      </c>
      <c r="AW13" t="s">
        <v>126</v>
      </c>
      <c r="AX13" t="s">
        <v>128</v>
      </c>
      <c r="BZ13">
        <v>2000</v>
      </c>
      <c r="CA13" s="39">
        <v>127103</v>
      </c>
      <c r="CB13" s="39">
        <v>69947</v>
      </c>
      <c r="CC13" t="s">
        <v>129</v>
      </c>
      <c r="CH13" s="44"/>
    </row>
    <row r="14" spans="1:86" ht="12.75">
      <c r="A14" s="38">
        <v>1999</v>
      </c>
      <c r="B14" s="2">
        <f>Y14</f>
        <v>12373</v>
      </c>
      <c r="C14" s="2">
        <f>AQ14</f>
        <v>74807</v>
      </c>
      <c r="D14" s="2">
        <f t="shared" si="4"/>
        <v>251674</v>
      </c>
      <c r="E14" s="2">
        <f>'local advertising (CS Ad Data)'!F14</f>
        <v>12652</v>
      </c>
      <c r="F14" s="2">
        <f t="shared" si="1"/>
        <v>118725</v>
      </c>
      <c r="G14" s="2">
        <f t="shared" si="2"/>
        <v>64940</v>
      </c>
      <c r="H14" s="30">
        <f t="shared" si="0"/>
        <v>1.0225490988442576</v>
      </c>
      <c r="I14" s="30">
        <f t="shared" si="3"/>
        <v>0.8681005788228374</v>
      </c>
      <c r="U14" t="s">
        <v>123</v>
      </c>
      <c r="V14">
        <v>1999</v>
      </c>
      <c r="W14">
        <v>10590</v>
      </c>
      <c r="X14">
        <v>1783</v>
      </c>
      <c r="Y14" s="39">
        <f>SUM(W14:X14)</f>
        <v>12373</v>
      </c>
      <c r="AB14" t="s">
        <v>87</v>
      </c>
      <c r="AC14" t="s">
        <v>109</v>
      </c>
      <c r="AH14" s="39"/>
      <c r="AI14" t="s">
        <v>114</v>
      </c>
      <c r="AJ14" s="43" t="s">
        <v>130</v>
      </c>
      <c r="AK14" s="40">
        <v>251674</v>
      </c>
      <c r="AL14" s="40"/>
      <c r="AM14" s="43"/>
      <c r="AN14" t="s">
        <v>123</v>
      </c>
      <c r="AO14">
        <v>1999</v>
      </c>
      <c r="AP14" s="40">
        <v>247828</v>
      </c>
      <c r="AQ14" s="43">
        <v>74807</v>
      </c>
      <c r="AT14" t="s">
        <v>131</v>
      </c>
      <c r="AU14" t="s">
        <v>131</v>
      </c>
      <c r="AW14" t="s">
        <v>92</v>
      </c>
      <c r="AX14" t="s">
        <v>92</v>
      </c>
      <c r="AY14" t="s">
        <v>113</v>
      </c>
      <c r="BB14" t="s">
        <v>126</v>
      </c>
      <c r="BC14" t="s">
        <v>127</v>
      </c>
      <c r="BE14" t="s">
        <v>126</v>
      </c>
      <c r="BF14" t="s">
        <v>128</v>
      </c>
      <c r="BZ14">
        <v>1999</v>
      </c>
      <c r="CA14" s="39">
        <v>118725</v>
      </c>
      <c r="CB14" s="39">
        <v>64940</v>
      </c>
      <c r="CC14" t="s">
        <v>132</v>
      </c>
      <c r="CD14" t="s">
        <v>132</v>
      </c>
      <c r="CG14" t="s">
        <v>133</v>
      </c>
      <c r="CH14" s="44"/>
    </row>
    <row r="15" spans="1:86" ht="12.75">
      <c r="A15" s="38">
        <v>1998</v>
      </c>
      <c r="B15" s="2">
        <f>AC15</f>
        <v>11752</v>
      </c>
      <c r="C15" s="2">
        <f>AY15</f>
        <v>65128.5</v>
      </c>
      <c r="D15" s="2">
        <f t="shared" si="4"/>
        <v>231680</v>
      </c>
      <c r="E15" s="2">
        <f>'local advertising (CS Ad Data)'!F15</f>
        <v>11990</v>
      </c>
      <c r="F15" s="2">
        <f t="shared" si="1"/>
        <v>112268</v>
      </c>
      <c r="G15" s="2">
        <f t="shared" si="2"/>
        <v>59245</v>
      </c>
      <c r="H15" s="30">
        <f t="shared" si="0"/>
        <v>1.0202518720217835</v>
      </c>
      <c r="I15" s="30">
        <f t="shared" si="3"/>
        <v>0.909663204280768</v>
      </c>
      <c r="U15" t="s">
        <v>123</v>
      </c>
      <c r="V15">
        <v>1998</v>
      </c>
      <c r="W15">
        <v>9850</v>
      </c>
      <c r="X15">
        <v>1672</v>
      </c>
      <c r="Y15" s="39">
        <f>SUM(W15:X15)</f>
        <v>11522</v>
      </c>
      <c r="Z15" t="s">
        <v>134</v>
      </c>
      <c r="AA15">
        <v>1998</v>
      </c>
      <c r="AB15" s="39">
        <v>11982</v>
      </c>
      <c r="AC15">
        <f>(Y15+AB15)/2</f>
        <v>11752</v>
      </c>
      <c r="AH15" s="39"/>
      <c r="AI15" t="s">
        <v>114</v>
      </c>
      <c r="AJ15" s="43" t="s">
        <v>135</v>
      </c>
      <c r="AK15" s="40">
        <v>231680</v>
      </c>
      <c r="AL15" s="40"/>
      <c r="AM15" s="43"/>
      <c r="AN15" t="s">
        <v>123</v>
      </c>
      <c r="AO15">
        <v>1998</v>
      </c>
      <c r="AP15" s="40">
        <v>228148</v>
      </c>
      <c r="AQ15" s="43">
        <v>66981</v>
      </c>
      <c r="AR15" t="s">
        <v>134</v>
      </c>
      <c r="AS15">
        <v>1998</v>
      </c>
      <c r="AT15" s="39">
        <v>284515</v>
      </c>
      <c r="AU15" s="39">
        <v>43985</v>
      </c>
      <c r="AV15" s="39">
        <f>AT15-AU15</f>
        <v>240530</v>
      </c>
      <c r="AW15" s="39">
        <v>63276</v>
      </c>
      <c r="AX15" s="39">
        <v>63270</v>
      </c>
      <c r="AY15" s="39">
        <f>(AQ15+AW15)/2</f>
        <v>65128.5</v>
      </c>
      <c r="BB15" t="s">
        <v>131</v>
      </c>
      <c r="BC15" t="s">
        <v>131</v>
      </c>
      <c r="BE15" t="s">
        <v>92</v>
      </c>
      <c r="BF15" t="s">
        <v>92</v>
      </c>
      <c r="BI15" t="s">
        <v>126</v>
      </c>
      <c r="BJ15" t="s">
        <v>127</v>
      </c>
      <c r="BL15" t="s">
        <v>126</v>
      </c>
      <c r="BM15" t="s">
        <v>128</v>
      </c>
      <c r="BZ15">
        <v>1998</v>
      </c>
      <c r="CA15" s="39">
        <v>112268</v>
      </c>
      <c r="CB15" s="39">
        <v>59245</v>
      </c>
      <c r="CF15" t="s">
        <v>136</v>
      </c>
      <c r="CH15" s="44"/>
    </row>
    <row r="16" spans="1:86" ht="12.75">
      <c r="A16" s="38">
        <v>1997</v>
      </c>
      <c r="B16" s="2">
        <f aca="true" t="shared" si="5" ref="B16:B24">AB16</f>
        <v>10764</v>
      </c>
      <c r="C16" s="2">
        <f aca="true" t="shared" si="6" ref="C16:C22">AW16</f>
        <v>57065</v>
      </c>
      <c r="D16" s="2">
        <f>AV16</f>
        <v>220876</v>
      </c>
      <c r="E16" s="2">
        <f>'local advertising (CS Ad Data)'!F16</f>
        <v>11423</v>
      </c>
      <c r="F16" s="2">
        <f t="shared" si="1"/>
        <v>107634</v>
      </c>
      <c r="G16" s="2">
        <f t="shared" si="2"/>
        <v>53771</v>
      </c>
      <c r="H16" s="30">
        <f t="shared" si="0"/>
        <v>1.0612225938312896</v>
      </c>
      <c r="I16" s="30">
        <f t="shared" si="3"/>
        <v>0.9422763515289582</v>
      </c>
      <c r="M16" t="s">
        <v>137</v>
      </c>
      <c r="Z16" t="s">
        <v>134</v>
      </c>
      <c r="AA16">
        <v>1997</v>
      </c>
      <c r="AB16" s="39">
        <v>10764</v>
      </c>
      <c r="AH16" s="39"/>
      <c r="AK16" s="39"/>
      <c r="AL16" s="39"/>
      <c r="AP16" s="39"/>
      <c r="AR16" t="s">
        <v>134</v>
      </c>
      <c r="AS16">
        <v>1997</v>
      </c>
      <c r="AT16" s="39">
        <v>256116</v>
      </c>
      <c r="AU16" s="39">
        <v>35240</v>
      </c>
      <c r="AV16" s="39">
        <f>AT16-AU16</f>
        <v>220876</v>
      </c>
      <c r="AW16" s="39">
        <v>57065</v>
      </c>
      <c r="AX16" s="39">
        <v>57061</v>
      </c>
      <c r="AY16" s="39"/>
      <c r="AZ16" t="s">
        <v>138</v>
      </c>
      <c r="BA16">
        <v>1997</v>
      </c>
      <c r="BB16" s="39">
        <v>256116</v>
      </c>
      <c r="BC16" s="39">
        <v>35240</v>
      </c>
      <c r="BD16" s="39">
        <f>BB16-BC16</f>
        <v>220876</v>
      </c>
      <c r="BE16" s="39">
        <v>57065</v>
      </c>
      <c r="BF16" s="39">
        <v>57061</v>
      </c>
      <c r="BI16" t="s">
        <v>131</v>
      </c>
      <c r="BJ16" t="s">
        <v>131</v>
      </c>
      <c r="BL16" t="s">
        <v>92</v>
      </c>
      <c r="BM16" t="s">
        <v>92</v>
      </c>
      <c r="BP16" t="s">
        <v>139</v>
      </c>
      <c r="BQ16" t="s">
        <v>126</v>
      </c>
      <c r="BR16" t="s">
        <v>128</v>
      </c>
      <c r="BZ16">
        <v>1997</v>
      </c>
      <c r="CA16" s="39">
        <v>107634</v>
      </c>
      <c r="CB16" s="39">
        <v>53771</v>
      </c>
      <c r="CC16" t="s">
        <v>140</v>
      </c>
      <c r="CD16" t="s">
        <v>141</v>
      </c>
      <c r="CE16" t="s">
        <v>36</v>
      </c>
      <c r="CF16" t="s">
        <v>36</v>
      </c>
      <c r="CG16" t="s">
        <v>94</v>
      </c>
      <c r="CH16" s="44"/>
    </row>
    <row r="17" spans="1:86" ht="12.75">
      <c r="A17" s="38">
        <v>1996</v>
      </c>
      <c r="B17" s="2">
        <f t="shared" si="5"/>
        <v>10214</v>
      </c>
      <c r="C17" s="2">
        <f t="shared" si="6"/>
        <v>53403</v>
      </c>
      <c r="D17" s="2">
        <f>BD17</f>
        <v>208064</v>
      </c>
      <c r="E17" s="2">
        <f>'local advertising (CS Ad Data)'!F17</f>
        <v>10849</v>
      </c>
      <c r="F17" s="2">
        <f t="shared" si="1"/>
        <v>101032</v>
      </c>
      <c r="G17" s="2">
        <f t="shared" si="2"/>
        <v>48717</v>
      </c>
      <c r="H17" s="30">
        <f t="shared" si="0"/>
        <v>1.0621695711768162</v>
      </c>
      <c r="I17" s="30">
        <f t="shared" si="3"/>
        <v>0.9122521206673783</v>
      </c>
      <c r="M17" t="s">
        <v>142</v>
      </c>
      <c r="Z17" t="s">
        <v>134</v>
      </c>
      <c r="AA17">
        <v>1996</v>
      </c>
      <c r="AB17" s="39">
        <v>10214</v>
      </c>
      <c r="AH17" s="39"/>
      <c r="AK17" s="39"/>
      <c r="AL17" s="39"/>
      <c r="AP17" s="39"/>
      <c r="AR17" t="s">
        <v>134</v>
      </c>
      <c r="AS17">
        <v>1996</v>
      </c>
      <c r="AT17" s="39">
        <v>238063</v>
      </c>
      <c r="AW17" s="39">
        <v>53403</v>
      </c>
      <c r="AX17" s="39"/>
      <c r="AY17" s="39"/>
      <c r="AZ17" t="s">
        <v>138</v>
      </c>
      <c r="BA17">
        <v>1996</v>
      </c>
      <c r="BB17" s="39">
        <v>238063</v>
      </c>
      <c r="BC17" s="39">
        <v>29999</v>
      </c>
      <c r="BD17" s="39">
        <f>BB17-BC17</f>
        <v>208064</v>
      </c>
      <c r="BE17" s="39">
        <v>53403</v>
      </c>
      <c r="BF17" s="39">
        <v>53399</v>
      </c>
      <c r="BG17" t="s">
        <v>143</v>
      </c>
      <c r="BH17">
        <v>1996</v>
      </c>
      <c r="BI17" s="39">
        <v>238063</v>
      </c>
      <c r="BJ17" s="39">
        <v>29999</v>
      </c>
      <c r="BK17" s="39">
        <f>BI17-BJ17</f>
        <v>208064</v>
      </c>
      <c r="BL17" s="39">
        <v>53403</v>
      </c>
      <c r="BM17" s="39">
        <v>53399</v>
      </c>
      <c r="BP17" t="s">
        <v>131</v>
      </c>
      <c r="BQ17" t="s">
        <v>92</v>
      </c>
      <c r="BR17" t="s">
        <v>92</v>
      </c>
      <c r="BU17" t="s">
        <v>126</v>
      </c>
      <c r="BV17" t="s">
        <v>139</v>
      </c>
      <c r="BX17" t="s">
        <v>126</v>
      </c>
      <c r="BY17" t="s">
        <v>128</v>
      </c>
      <c r="BZ17">
        <v>1996</v>
      </c>
      <c r="CA17" s="39">
        <v>101032</v>
      </c>
      <c r="CB17" s="39">
        <v>48717</v>
      </c>
      <c r="CC17" s="39">
        <v>107905</v>
      </c>
      <c r="CD17" s="44">
        <v>1011</v>
      </c>
      <c r="CE17" s="44">
        <f>CC17+CD17</f>
        <v>108916</v>
      </c>
      <c r="CF17" s="44"/>
      <c r="CG17" s="44">
        <v>48717</v>
      </c>
      <c r="CH17" s="44"/>
    </row>
    <row r="18" spans="1:86" ht="12.75">
      <c r="A18" s="38">
        <v>1995</v>
      </c>
      <c r="B18" s="2">
        <f t="shared" si="5"/>
        <v>9850</v>
      </c>
      <c r="C18" s="2">
        <f t="shared" si="6"/>
        <v>49349</v>
      </c>
      <c r="D18" s="2">
        <f>BK18</f>
        <v>192147</v>
      </c>
      <c r="E18" s="2">
        <f>'local advertising (CS Ad Data)'!F18</f>
        <v>10236</v>
      </c>
      <c r="F18" s="2">
        <f aca="true" t="shared" si="7" ref="F18:G21">CF18</f>
        <v>95955.16890080429</v>
      </c>
      <c r="G18" s="2">
        <f t="shared" si="7"/>
        <v>45194</v>
      </c>
      <c r="H18" s="30">
        <f t="shared" si="0"/>
        <v>1.0391878172588833</v>
      </c>
      <c r="I18" s="30">
        <f t="shared" si="3"/>
        <v>0.9158037650205678</v>
      </c>
      <c r="Z18" t="s">
        <v>134</v>
      </c>
      <c r="AA18">
        <v>1995</v>
      </c>
      <c r="AB18" s="39">
        <v>9850</v>
      </c>
      <c r="AH18" s="39"/>
      <c r="AK18" s="39"/>
      <c r="AL18" s="39"/>
      <c r="AP18" s="39"/>
      <c r="AR18" t="s">
        <v>134</v>
      </c>
      <c r="AS18">
        <v>1995</v>
      </c>
      <c r="AT18" s="39">
        <v>216296</v>
      </c>
      <c r="AW18" s="39">
        <v>49349</v>
      </c>
      <c r="AX18" s="39"/>
      <c r="AY18" s="39"/>
      <c r="AZ18" t="s">
        <v>138</v>
      </c>
      <c r="BA18">
        <v>1995</v>
      </c>
      <c r="BB18" s="39">
        <v>216296</v>
      </c>
      <c r="BE18" s="39">
        <v>49349</v>
      </c>
      <c r="BG18" t="s">
        <v>143</v>
      </c>
      <c r="BH18">
        <v>1995</v>
      </c>
      <c r="BI18" s="39">
        <v>216296</v>
      </c>
      <c r="BJ18" s="39">
        <v>24149</v>
      </c>
      <c r="BK18" s="39">
        <f>BI18-BJ18</f>
        <v>192147</v>
      </c>
      <c r="BL18" s="39">
        <v>49349</v>
      </c>
      <c r="BM18" s="39">
        <v>49346</v>
      </c>
      <c r="BN18" t="s">
        <v>144</v>
      </c>
      <c r="BO18">
        <v>1995</v>
      </c>
      <c r="BP18" s="39">
        <v>200813</v>
      </c>
      <c r="BQ18" s="39">
        <v>49954</v>
      </c>
      <c r="BR18" s="39">
        <v>49615</v>
      </c>
      <c r="BU18" t="s">
        <v>131</v>
      </c>
      <c r="BV18" t="s">
        <v>131</v>
      </c>
      <c r="BX18" t="s">
        <v>92</v>
      </c>
      <c r="BY18" t="s">
        <v>92</v>
      </c>
      <c r="BZ18">
        <v>1995</v>
      </c>
      <c r="CA18" s="39"/>
      <c r="CB18" s="39"/>
      <c r="CC18" s="39">
        <v>102820</v>
      </c>
      <c r="CD18" s="44">
        <v>623</v>
      </c>
      <c r="CE18" s="44">
        <f>CC18+CD18</f>
        <v>103443</v>
      </c>
      <c r="CF18" s="41">
        <f>CE18*F$17/CE$17</f>
        <v>95955.16890080429</v>
      </c>
      <c r="CG18" s="44">
        <v>45194</v>
      </c>
      <c r="CH18" s="44"/>
    </row>
    <row r="19" spans="1:86" ht="12.75">
      <c r="A19" s="38">
        <v>1994</v>
      </c>
      <c r="B19" s="2">
        <f t="shared" si="5"/>
        <v>9439</v>
      </c>
      <c r="C19" s="2">
        <f t="shared" si="6"/>
        <v>46662</v>
      </c>
      <c r="D19" s="2">
        <f>BV19</f>
        <v>188163</v>
      </c>
      <c r="E19" s="2">
        <f>'local advertising (CS Ad Data)'!F19</f>
        <v>9825</v>
      </c>
      <c r="F19" s="2">
        <f t="shared" si="7"/>
        <v>91566.6273458445</v>
      </c>
      <c r="G19" s="2">
        <f t="shared" si="7"/>
        <v>42245</v>
      </c>
      <c r="H19" s="30">
        <f t="shared" si="0"/>
        <v>1.040894162517216</v>
      </c>
      <c r="I19" s="30">
        <f t="shared" si="3"/>
        <v>0.9053405340534053</v>
      </c>
      <c r="Z19" t="s">
        <v>134</v>
      </c>
      <c r="AA19">
        <v>1994</v>
      </c>
      <c r="AB19" s="39">
        <v>9439</v>
      </c>
      <c r="AH19" s="39"/>
      <c r="AK19" s="39"/>
      <c r="AL19" s="39"/>
      <c r="AP19" s="39"/>
      <c r="AR19" t="s">
        <v>134</v>
      </c>
      <c r="AS19">
        <v>1994</v>
      </c>
      <c r="AT19" s="39">
        <v>199259</v>
      </c>
      <c r="AW19" s="39">
        <v>46662</v>
      </c>
      <c r="AX19" s="39"/>
      <c r="AY19" s="39"/>
      <c r="AZ19" t="s">
        <v>138</v>
      </c>
      <c r="BA19">
        <v>1994</v>
      </c>
      <c r="BB19" s="39">
        <v>199259</v>
      </c>
      <c r="BE19" s="39">
        <v>46662</v>
      </c>
      <c r="BG19" t="s">
        <v>143</v>
      </c>
      <c r="BH19">
        <v>1994</v>
      </c>
      <c r="BI19" s="39">
        <v>199259</v>
      </c>
      <c r="BL19" s="39">
        <v>46662</v>
      </c>
      <c r="BN19" t="s">
        <v>144</v>
      </c>
      <c r="BO19">
        <v>1994</v>
      </c>
      <c r="BP19" s="39">
        <v>188163</v>
      </c>
      <c r="BQ19" s="39">
        <v>46994</v>
      </c>
      <c r="BR19" s="39">
        <v>46730</v>
      </c>
      <c r="BS19" t="s">
        <v>145</v>
      </c>
      <c r="BT19">
        <v>1994</v>
      </c>
      <c r="BU19" s="39">
        <v>195333</v>
      </c>
      <c r="BV19" s="39">
        <v>188163</v>
      </c>
      <c r="BW19" s="39">
        <f>BU19-BV19</f>
        <v>7170</v>
      </c>
      <c r="BX19" s="39">
        <v>46994</v>
      </c>
      <c r="BY19" s="39">
        <v>46730</v>
      </c>
      <c r="BZ19">
        <v>1994</v>
      </c>
      <c r="CA19" s="39"/>
      <c r="CB19" s="39"/>
      <c r="CC19" s="39">
        <v>98431</v>
      </c>
      <c r="CD19" s="44">
        <v>281</v>
      </c>
      <c r="CE19" s="44">
        <f>CC19+CD19</f>
        <v>98712</v>
      </c>
      <c r="CF19" s="41">
        <f>CE19*F$17/CE$17</f>
        <v>91566.6273458445</v>
      </c>
      <c r="CG19" s="44">
        <v>42245</v>
      </c>
      <c r="CH19" s="44"/>
    </row>
    <row r="20" spans="1:86" ht="12.75">
      <c r="A20" s="38">
        <v>1993</v>
      </c>
      <c r="B20" s="2">
        <f t="shared" si="5"/>
        <v>9117</v>
      </c>
      <c r="C20" s="2">
        <f t="shared" si="6"/>
        <v>45178</v>
      </c>
      <c r="D20" s="2">
        <f>BV20</f>
        <v>176322</v>
      </c>
      <c r="E20" s="2">
        <f>'local advertising (CS Ad Data)'!F20</f>
        <v>9517</v>
      </c>
      <c r="F20" s="2">
        <f t="shared" si="7"/>
        <v>88511.99463806971</v>
      </c>
      <c r="G20" s="2">
        <f t="shared" si="7"/>
        <v>40176</v>
      </c>
      <c r="H20" s="30">
        <f t="shared" si="0"/>
        <v>1.043874081386421</v>
      </c>
      <c r="I20" s="30">
        <f t="shared" si="3"/>
        <v>0.8892823940856169</v>
      </c>
      <c r="Z20" t="s">
        <v>134</v>
      </c>
      <c r="AA20">
        <v>1993</v>
      </c>
      <c r="AB20" s="39">
        <v>9117</v>
      </c>
      <c r="AH20" s="39"/>
      <c r="AK20" s="39"/>
      <c r="AL20" s="39"/>
      <c r="AP20" s="39"/>
      <c r="AR20" t="s">
        <v>134</v>
      </c>
      <c r="AS20">
        <v>1993</v>
      </c>
      <c r="AT20" s="39">
        <v>183538</v>
      </c>
      <c r="AW20" s="39">
        <v>45178</v>
      </c>
      <c r="AX20" s="39"/>
      <c r="AY20" s="39"/>
      <c r="AZ20" t="s">
        <v>138</v>
      </c>
      <c r="BA20">
        <v>1993</v>
      </c>
      <c r="BB20" s="39">
        <v>183538</v>
      </c>
      <c r="BE20" s="39">
        <v>45178</v>
      </c>
      <c r="BG20" t="s">
        <v>143</v>
      </c>
      <c r="BH20">
        <v>1993</v>
      </c>
      <c r="BI20" s="39">
        <v>183538</v>
      </c>
      <c r="BL20" s="39">
        <v>45178</v>
      </c>
      <c r="BN20" t="s">
        <v>144</v>
      </c>
      <c r="BO20">
        <v>1993</v>
      </c>
      <c r="BP20" s="39">
        <v>176322</v>
      </c>
      <c r="BQ20" s="39">
        <v>45313</v>
      </c>
      <c r="BR20" s="39">
        <v>45111</v>
      </c>
      <c r="BS20" t="s">
        <v>145</v>
      </c>
      <c r="BT20">
        <v>1993</v>
      </c>
      <c r="BU20" s="39">
        <v>181700</v>
      </c>
      <c r="BV20" s="39">
        <v>176322</v>
      </c>
      <c r="BW20" s="39">
        <f>BU20-BV20</f>
        <v>5378</v>
      </c>
      <c r="BX20" s="39">
        <v>45313</v>
      </c>
      <c r="BY20" s="39">
        <v>45111</v>
      </c>
      <c r="BZ20">
        <v>1993</v>
      </c>
      <c r="CA20" s="39"/>
      <c r="CB20" s="39"/>
      <c r="CC20" s="39">
        <v>95228</v>
      </c>
      <c r="CD20" s="44">
        <v>191</v>
      </c>
      <c r="CE20" s="44">
        <f>CC20+CD20</f>
        <v>95419</v>
      </c>
      <c r="CF20" s="41">
        <f>CE20*F$17/CE$17</f>
        <v>88511.99463806971</v>
      </c>
      <c r="CG20" s="44">
        <v>40176</v>
      </c>
      <c r="CH20" s="44"/>
    </row>
    <row r="21" spans="1:86" ht="12.75">
      <c r="A21" s="38">
        <v>1992</v>
      </c>
      <c r="B21" s="2">
        <f t="shared" si="5"/>
        <v>8923</v>
      </c>
      <c r="C21" s="2">
        <f t="shared" si="6"/>
        <v>43341</v>
      </c>
      <c r="D21" s="2">
        <f>BV21</f>
        <v>167281</v>
      </c>
      <c r="E21" s="2">
        <f>'local advertising (CS Ad Data)'!F21</f>
        <v>9320</v>
      </c>
      <c r="F21" s="2">
        <f t="shared" si="7"/>
        <v>85018.60053619303</v>
      </c>
      <c r="G21" s="2">
        <f t="shared" si="7"/>
        <v>39235</v>
      </c>
      <c r="H21" s="30">
        <f t="shared" si="0"/>
        <v>1.0444917628600248</v>
      </c>
      <c r="I21" s="30">
        <f t="shared" si="3"/>
        <v>0.9052629150227267</v>
      </c>
      <c r="Z21" t="s">
        <v>134</v>
      </c>
      <c r="AA21">
        <v>1992</v>
      </c>
      <c r="AB21" s="39">
        <v>8923</v>
      </c>
      <c r="AH21" s="39"/>
      <c r="AK21" s="39"/>
      <c r="AL21" s="39"/>
      <c r="AP21" s="39"/>
      <c r="AR21" t="s">
        <v>134</v>
      </c>
      <c r="AS21">
        <v>1992</v>
      </c>
      <c r="AT21" s="39">
        <v>171578</v>
      </c>
      <c r="AW21" s="39">
        <v>43341</v>
      </c>
      <c r="AX21" s="39"/>
      <c r="AY21" s="39"/>
      <c r="AZ21" t="s">
        <v>138</v>
      </c>
      <c r="BA21">
        <v>1992</v>
      </c>
      <c r="BB21" s="39">
        <v>171578</v>
      </c>
      <c r="BE21" s="39">
        <v>43341</v>
      </c>
      <c r="BG21" t="s">
        <v>143</v>
      </c>
      <c r="BH21">
        <v>1992</v>
      </c>
      <c r="BI21" s="39">
        <v>171578</v>
      </c>
      <c r="BL21" s="39">
        <v>43341</v>
      </c>
      <c r="BN21" t="s">
        <v>144</v>
      </c>
      <c r="BO21">
        <v>1992</v>
      </c>
      <c r="BP21" s="39">
        <v>167281</v>
      </c>
      <c r="BQ21" s="39">
        <v>43341</v>
      </c>
      <c r="BR21" s="39">
        <v>43130</v>
      </c>
      <c r="BS21" t="s">
        <v>145</v>
      </c>
      <c r="BT21">
        <v>1992</v>
      </c>
      <c r="BU21" s="39">
        <v>171578</v>
      </c>
      <c r="BV21" s="39">
        <v>167281</v>
      </c>
      <c r="BW21" s="39">
        <f>BU21-BV21</f>
        <v>4297</v>
      </c>
      <c r="BX21" s="39">
        <v>43341</v>
      </c>
      <c r="BY21" s="39">
        <v>43130</v>
      </c>
      <c r="BZ21">
        <v>1992</v>
      </c>
      <c r="CA21" s="39"/>
      <c r="CB21" s="39"/>
      <c r="CC21" s="39">
        <v>91584</v>
      </c>
      <c r="CD21" s="44">
        <v>69</v>
      </c>
      <c r="CE21" s="44">
        <f>CC21+CD21</f>
        <v>91653</v>
      </c>
      <c r="CF21" s="41">
        <f>CE21*F$17/CE$17</f>
        <v>85018.60053619303</v>
      </c>
      <c r="CG21" s="39">
        <v>39235</v>
      </c>
      <c r="CH21" s="44"/>
    </row>
    <row r="22" spans="1:80" ht="12.75">
      <c r="A22" s="38">
        <v>1991</v>
      </c>
      <c r="B22" s="2">
        <f t="shared" si="5"/>
        <v>8680</v>
      </c>
      <c r="C22" s="2">
        <f t="shared" si="6"/>
        <v>41354</v>
      </c>
      <c r="D22" s="2">
        <f>BV22</f>
        <v>161025</v>
      </c>
      <c r="E22" s="2">
        <f>'local advertising (CS Ad Data)'!F22</f>
        <v>9182</v>
      </c>
      <c r="F22" s="2"/>
      <c r="G22" s="2"/>
      <c r="H22" s="30">
        <f t="shared" si="0"/>
        <v>1.0578341013824886</v>
      </c>
      <c r="I22" s="39"/>
      <c r="Z22" t="s">
        <v>134</v>
      </c>
      <c r="AA22">
        <v>1991</v>
      </c>
      <c r="AB22" s="39">
        <v>8680</v>
      </c>
      <c r="AH22" s="39"/>
      <c r="AK22" s="39"/>
      <c r="AL22" s="39"/>
      <c r="AP22" s="39"/>
      <c r="AR22" t="s">
        <v>134</v>
      </c>
      <c r="AS22">
        <v>1991</v>
      </c>
      <c r="AT22" s="39">
        <v>164738</v>
      </c>
      <c r="AW22" s="39">
        <v>41354</v>
      </c>
      <c r="AX22" s="39"/>
      <c r="AY22" s="39"/>
      <c r="AZ22" t="s">
        <v>138</v>
      </c>
      <c r="BA22">
        <v>1991</v>
      </c>
      <c r="BB22" s="39">
        <v>164738</v>
      </c>
      <c r="BE22" s="39">
        <v>41354</v>
      </c>
      <c r="BG22" t="s">
        <v>143</v>
      </c>
      <c r="BH22">
        <v>1991</v>
      </c>
      <c r="BI22" s="39">
        <v>164738</v>
      </c>
      <c r="BL22" s="39">
        <v>41354</v>
      </c>
      <c r="BN22" t="s">
        <v>144</v>
      </c>
      <c r="BO22">
        <v>1991</v>
      </c>
      <c r="BP22" s="39">
        <v>161025</v>
      </c>
      <c r="BQ22" s="39">
        <v>41354</v>
      </c>
      <c r="BR22" s="39">
        <v>41217</v>
      </c>
      <c r="BS22" t="s">
        <v>145</v>
      </c>
      <c r="BT22">
        <v>1991</v>
      </c>
      <c r="BU22" s="39">
        <v>164738</v>
      </c>
      <c r="BV22" s="39">
        <v>161025</v>
      </c>
      <c r="BW22" s="39">
        <f>BU22-BV22</f>
        <v>3713</v>
      </c>
      <c r="BX22" s="39">
        <v>41354</v>
      </c>
      <c r="BY22" s="39">
        <v>41217</v>
      </c>
      <c r="CA22" s="39"/>
      <c r="CB22" s="39"/>
    </row>
    <row r="23" spans="1:85" ht="12.75">
      <c r="A23" s="38">
        <v>1990</v>
      </c>
      <c r="B23" s="2">
        <f t="shared" si="5"/>
        <v>8373</v>
      </c>
      <c r="C23" s="2">
        <f>BL23</f>
        <v>40180</v>
      </c>
      <c r="D23" s="2">
        <f>BV23</f>
        <v>157250</v>
      </c>
      <c r="E23" s="2">
        <f>'local advertising (CS Ad Data)'!F23</f>
        <v>8926</v>
      </c>
      <c r="F23" s="2"/>
      <c r="G23" s="2"/>
      <c r="H23" s="30">
        <f t="shared" si="0"/>
        <v>1.066045622835304</v>
      </c>
      <c r="I23" s="39"/>
      <c r="Z23" t="s">
        <v>138</v>
      </c>
      <c r="AA23">
        <v>1990</v>
      </c>
      <c r="AB23" s="39">
        <v>8373</v>
      </c>
      <c r="AH23" s="39"/>
      <c r="AK23" s="39"/>
      <c r="AL23" s="39"/>
      <c r="AP23" s="39"/>
      <c r="AZ23" t="s">
        <v>138</v>
      </c>
      <c r="BA23">
        <v>1990</v>
      </c>
      <c r="BB23" s="39">
        <v>160482</v>
      </c>
      <c r="BE23" s="39">
        <v>40180</v>
      </c>
      <c r="BG23" t="s">
        <v>143</v>
      </c>
      <c r="BH23">
        <v>1990</v>
      </c>
      <c r="BI23" s="39">
        <v>160482</v>
      </c>
      <c r="BL23" s="39">
        <v>40180</v>
      </c>
      <c r="BS23" t="s">
        <v>145</v>
      </c>
      <c r="BT23">
        <v>1990</v>
      </c>
      <c r="BU23" s="39">
        <v>160482</v>
      </c>
      <c r="BV23" s="39">
        <v>157250</v>
      </c>
      <c r="BW23" s="39">
        <f>BU23-BV23</f>
        <v>3232</v>
      </c>
      <c r="BX23" s="39">
        <v>40180</v>
      </c>
      <c r="BY23" s="39">
        <v>40051</v>
      </c>
      <c r="CA23" s="39" t="s">
        <v>146</v>
      </c>
      <c r="CB23" s="39"/>
      <c r="CG23" t="s">
        <v>147</v>
      </c>
    </row>
    <row r="24" spans="1:80" ht="12.75">
      <c r="A24" s="38">
        <v>1989</v>
      </c>
      <c r="B24" s="2">
        <f t="shared" si="5"/>
        <v>7875</v>
      </c>
      <c r="C24" s="2">
        <f>BL24</f>
        <v>38182</v>
      </c>
      <c r="D24" s="2">
        <f>BU24*BV23/BU23</f>
        <v>151362.99709624756</v>
      </c>
      <c r="E24" s="2">
        <f>'local advertising (CS Ad Data)'!F24</f>
        <v>8330</v>
      </c>
      <c r="F24" s="2"/>
      <c r="G24" s="2"/>
      <c r="H24" s="30">
        <f t="shared" si="0"/>
        <v>1.0577777777777777</v>
      </c>
      <c r="I24" s="39"/>
      <c r="Z24" t="s">
        <v>143</v>
      </c>
      <c r="AA24">
        <v>1989</v>
      </c>
      <c r="AB24" s="39">
        <v>7875</v>
      </c>
      <c r="AH24" s="39"/>
      <c r="AK24" s="39"/>
      <c r="AL24" s="39"/>
      <c r="AP24" s="39"/>
      <c r="BG24" t="s">
        <v>143</v>
      </c>
      <c r="BH24">
        <v>1989</v>
      </c>
      <c r="BI24" s="39">
        <v>154474</v>
      </c>
      <c r="BL24" s="39">
        <v>38182</v>
      </c>
      <c r="BS24" t="s">
        <v>145</v>
      </c>
      <c r="BT24">
        <v>1989</v>
      </c>
      <c r="BU24" s="39">
        <v>154474</v>
      </c>
      <c r="BX24" s="39">
        <v>38182</v>
      </c>
      <c r="CA24" s="39" t="s">
        <v>148</v>
      </c>
      <c r="CB24" s="39" t="s">
        <v>149</v>
      </c>
    </row>
    <row r="25" spans="2:80" ht="12.75">
      <c r="B25" s="39"/>
      <c r="F25" s="39"/>
      <c r="G25" s="39"/>
      <c r="AH25" s="39"/>
      <c r="AK25" s="39"/>
      <c r="AL25" s="39"/>
      <c r="AP25" s="39"/>
      <c r="CA25" s="39"/>
      <c r="CB25" s="39"/>
    </row>
    <row r="27" spans="1:8" ht="12.75">
      <c r="A27" s="16" t="s">
        <v>150</v>
      </c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 t="s">
        <v>151</v>
      </c>
      <c r="B29" s="16"/>
      <c r="C29" s="14" t="s">
        <v>64</v>
      </c>
      <c r="D29" s="16"/>
      <c r="E29" s="16"/>
      <c r="F29" s="16"/>
      <c r="G29" s="16"/>
      <c r="H29" s="16"/>
    </row>
    <row r="30" spans="1:8" ht="12.75">
      <c r="A30" s="16" t="s">
        <v>30</v>
      </c>
      <c r="B30" s="16"/>
      <c r="C30" t="s">
        <v>2</v>
      </c>
      <c r="D30" s="16"/>
      <c r="E30" s="16"/>
      <c r="F30" s="16"/>
      <c r="G30" s="16"/>
      <c r="H30" s="16"/>
    </row>
    <row r="31" spans="1:8" ht="12.75">
      <c r="A31" s="16" t="s">
        <v>152</v>
      </c>
      <c r="B31" s="16"/>
      <c r="C31" s="16" t="s">
        <v>153</v>
      </c>
      <c r="D31" s="16"/>
      <c r="E31" s="16"/>
      <c r="F31" s="16"/>
      <c r="G31" s="16"/>
      <c r="H31" s="16"/>
    </row>
    <row r="32" spans="1:8" ht="12.75">
      <c r="A32" s="16"/>
      <c r="B32" s="16"/>
      <c r="C32" s="16" t="s">
        <v>22</v>
      </c>
      <c r="D32" s="16" t="s">
        <v>154</v>
      </c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</sheetData>
  <mergeCells count="7">
    <mergeCell ref="AF3:AH3"/>
    <mergeCell ref="CA3:CB3"/>
    <mergeCell ref="B4:G4"/>
    <mergeCell ref="B2:D2"/>
    <mergeCell ref="F2:G2"/>
    <mergeCell ref="B3:D3"/>
    <mergeCell ref="F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9.140625" style="38" customWidth="1"/>
    <col min="2" max="2" width="11.57421875" style="48" customWidth="1"/>
    <col min="3" max="3" width="10.00390625" style="48" customWidth="1"/>
    <col min="4" max="4" width="14.00390625" style="38" customWidth="1"/>
    <col min="5" max="5" width="12.140625" style="48" customWidth="1"/>
    <col min="6" max="6" width="10.00390625" style="48" customWidth="1"/>
    <col min="7" max="7" width="13.8515625" style="48" customWidth="1"/>
    <col min="8" max="8" width="15.28125" style="48" customWidth="1"/>
    <col min="9" max="9" width="11.00390625" style="48" customWidth="1"/>
    <col min="10" max="10" width="7.421875" style="38" customWidth="1"/>
    <col min="11" max="11" width="10.00390625" style="38" customWidth="1"/>
    <col min="12" max="12" width="15.140625" style="52" customWidth="1"/>
    <col min="13" max="13" width="10.00390625" style="48" customWidth="1"/>
    <col min="14" max="14" width="10.00390625" style="52" customWidth="1"/>
    <col min="15" max="15" width="10.00390625" style="48" customWidth="1"/>
    <col min="16" max="16" width="12.57421875" style="53" customWidth="1"/>
    <col min="17" max="17" width="10.00390625" style="53" customWidth="1"/>
    <col min="18" max="18" width="10.00390625" style="48" customWidth="1"/>
    <col min="19" max="19" width="7.421875" style="38" customWidth="1"/>
    <col min="20" max="21" width="7.00390625" style="38" customWidth="1"/>
    <col min="22" max="22" width="9.140625" style="38" customWidth="1"/>
    <col min="23" max="24" width="7.00390625" style="38" customWidth="1"/>
    <col min="25" max="25" width="11.00390625" style="53" customWidth="1"/>
    <col min="26" max="26" width="11.28125" style="48" customWidth="1"/>
    <col min="27" max="16384" width="9.140625" style="38" customWidth="1"/>
  </cols>
  <sheetData>
    <row r="1" spans="1:26" s="3" customFormat="1" ht="89.25" customHeight="1">
      <c r="A1" s="3" t="s">
        <v>72</v>
      </c>
      <c r="B1" s="32" t="s">
        <v>155</v>
      </c>
      <c r="C1" s="32"/>
      <c r="D1" s="32"/>
      <c r="E1" s="32"/>
      <c r="F1" s="32"/>
      <c r="G1" s="18" t="s">
        <v>16</v>
      </c>
      <c r="H1" s="18"/>
      <c r="I1" s="18"/>
      <c r="K1" s="45" t="s">
        <v>156</v>
      </c>
      <c r="L1" s="45"/>
      <c r="M1" s="45"/>
      <c r="N1" s="45"/>
      <c r="O1" s="45"/>
      <c r="P1" s="45"/>
      <c r="Q1" s="45"/>
      <c r="R1" s="45"/>
      <c r="Y1" s="46" t="s">
        <v>33</v>
      </c>
      <c r="Z1" s="46"/>
    </row>
    <row r="2" spans="2:26" s="3" customFormat="1" ht="38.25" customHeight="1">
      <c r="B2" s="32" t="s">
        <v>157</v>
      </c>
      <c r="C2" s="32"/>
      <c r="D2" s="32"/>
      <c r="E2" s="32"/>
      <c r="F2" s="32"/>
      <c r="H2" s="17"/>
      <c r="I2" s="17"/>
      <c r="K2" s="45" t="s">
        <v>158</v>
      </c>
      <c r="L2" s="45"/>
      <c r="M2" s="45"/>
      <c r="N2" s="45"/>
      <c r="O2" s="32" t="s">
        <v>159</v>
      </c>
      <c r="P2" s="32"/>
      <c r="Q2" s="32"/>
      <c r="R2" s="32"/>
      <c r="Y2" s="21"/>
      <c r="Z2" s="17"/>
    </row>
    <row r="3" spans="2:26" s="3" customFormat="1" ht="38.25" customHeight="1">
      <c r="B3" s="32" t="s">
        <v>76</v>
      </c>
      <c r="C3" s="32"/>
      <c r="D3" s="32"/>
      <c r="E3" s="32"/>
      <c r="F3" s="32"/>
      <c r="G3" s="18" t="s">
        <v>160</v>
      </c>
      <c r="H3" s="18"/>
      <c r="I3" s="18"/>
      <c r="K3" s="45" t="s">
        <v>76</v>
      </c>
      <c r="L3" s="45"/>
      <c r="M3" s="45"/>
      <c r="N3" s="45"/>
      <c r="O3" s="32" t="s">
        <v>76</v>
      </c>
      <c r="P3" s="32"/>
      <c r="Q3" s="32"/>
      <c r="R3" s="32"/>
      <c r="Y3" s="46" t="s">
        <v>76</v>
      </c>
      <c r="Z3" s="46"/>
    </row>
    <row r="4" spans="1:26" s="3" customFormat="1" ht="38.25">
      <c r="A4" s="3" t="s">
        <v>4</v>
      </c>
      <c r="B4" s="17" t="s">
        <v>94</v>
      </c>
      <c r="C4" s="17" t="s">
        <v>161</v>
      </c>
      <c r="D4" s="3" t="s">
        <v>162</v>
      </c>
      <c r="E4" s="17" t="s">
        <v>163</v>
      </c>
      <c r="F4" s="17" t="s">
        <v>41</v>
      </c>
      <c r="G4" s="17" t="s">
        <v>164</v>
      </c>
      <c r="H4" s="17" t="s">
        <v>165</v>
      </c>
      <c r="I4" s="17" t="s">
        <v>166</v>
      </c>
      <c r="J4" s="3" t="s">
        <v>167</v>
      </c>
      <c r="K4" s="47" t="s">
        <v>38</v>
      </c>
      <c r="L4" s="47" t="s">
        <v>162</v>
      </c>
      <c r="M4" s="17" t="s">
        <v>92</v>
      </c>
      <c r="N4" s="17" t="s">
        <v>41</v>
      </c>
      <c r="O4" s="47" t="s">
        <v>38</v>
      </c>
      <c r="P4" s="47" t="s">
        <v>162</v>
      </c>
      <c r="Q4" s="17" t="s">
        <v>92</v>
      </c>
      <c r="R4" s="17" t="s">
        <v>41</v>
      </c>
      <c r="Y4" s="21" t="s">
        <v>38</v>
      </c>
      <c r="Z4" s="17" t="s">
        <v>168</v>
      </c>
    </row>
    <row r="5" spans="1:26" ht="12.75">
      <c r="A5" s="38">
        <v>1952</v>
      </c>
      <c r="B5" s="2">
        <v>2397.6</v>
      </c>
      <c r="C5" s="2">
        <f aca="true" t="shared" si="0" ref="C5:C37">F5-B5-D5+E5</f>
        <v>1470.555</v>
      </c>
      <c r="D5" s="2">
        <v>182.9</v>
      </c>
      <c r="E5" s="2">
        <v>11.055</v>
      </c>
      <c r="F5" s="2">
        <v>4040</v>
      </c>
      <c r="G5" s="48">
        <v>41014</v>
      </c>
      <c r="H5" s="48">
        <v>7038</v>
      </c>
      <c r="I5" s="48">
        <v>4</v>
      </c>
      <c r="J5" s="49">
        <f aca="true" t="shared" si="1" ref="J5:J37">G5/SUM(G5:I5)</f>
        <v>0.8534626269352422</v>
      </c>
      <c r="K5" s="2">
        <v>163.88</v>
      </c>
      <c r="L5" s="2">
        <v>186.29</v>
      </c>
      <c r="M5" s="2">
        <v>2285</v>
      </c>
      <c r="N5" s="2">
        <v>4136</v>
      </c>
      <c r="O5" s="2">
        <v>165.75</v>
      </c>
      <c r="P5" s="2">
        <v>188.75</v>
      </c>
      <c r="Q5" s="2">
        <v>2339.4</v>
      </c>
      <c r="R5" s="2">
        <v>4229</v>
      </c>
      <c r="S5" s="49">
        <f aca="true" t="shared" si="2" ref="S5:S15">D5/L5</f>
        <v>0.9818025658918891</v>
      </c>
      <c r="T5" s="49">
        <f aca="true" t="shared" si="3" ref="T5:T15">K5/L5</f>
        <v>0.8797036877985936</v>
      </c>
      <c r="U5" s="50">
        <f aca="true" t="shared" si="4" ref="U5:U15">K5/O5</f>
        <v>0.9887179487179487</v>
      </c>
      <c r="W5" s="50"/>
      <c r="X5" s="49">
        <f aca="true" t="shared" si="5" ref="X5:X15">Q5/M5</f>
        <v>1.0238074398249453</v>
      </c>
      <c r="Y5" s="51"/>
      <c r="Z5" s="2"/>
    </row>
    <row r="6" spans="1:26" ht="12.75">
      <c r="A6" s="38">
        <v>1951</v>
      </c>
      <c r="B6" s="2">
        <v>2146.4</v>
      </c>
      <c r="C6" s="2">
        <f t="shared" si="0"/>
        <v>1342.4869999999999</v>
      </c>
      <c r="D6" s="2">
        <v>159.61</v>
      </c>
      <c r="E6" s="2">
        <v>9.497</v>
      </c>
      <c r="F6" s="2">
        <v>3639</v>
      </c>
      <c r="G6" s="48">
        <v>38943</v>
      </c>
      <c r="H6" s="48">
        <v>6685</v>
      </c>
      <c r="I6" s="48">
        <v>8</v>
      </c>
      <c r="J6" s="49">
        <f t="shared" si="1"/>
        <v>0.8533394688403891</v>
      </c>
      <c r="K6" s="2">
        <v>141.82</v>
      </c>
      <c r="L6" s="2">
        <v>162.54</v>
      </c>
      <c r="M6" s="2">
        <v>2048</v>
      </c>
      <c r="N6" s="2">
        <v>3728</v>
      </c>
      <c r="O6" s="2">
        <v>143.85</v>
      </c>
      <c r="P6" s="2">
        <v>165.19</v>
      </c>
      <c r="Q6" s="2">
        <v>2100.5</v>
      </c>
      <c r="R6" s="2">
        <v>3818</v>
      </c>
      <c r="S6" s="49">
        <f t="shared" si="2"/>
        <v>0.9819736680201798</v>
      </c>
      <c r="T6" s="49">
        <f t="shared" si="3"/>
        <v>0.8725236864771748</v>
      </c>
      <c r="U6" s="50">
        <f t="shared" si="4"/>
        <v>0.9858880778588808</v>
      </c>
      <c r="W6" s="50"/>
      <c r="X6" s="49">
        <f t="shared" si="5"/>
        <v>1.025634765625</v>
      </c>
      <c r="Y6" s="51"/>
      <c r="Z6" s="2"/>
    </row>
    <row r="7" spans="1:26" ht="12.75">
      <c r="A7" s="38">
        <v>1950</v>
      </c>
      <c r="B7" s="2">
        <v>1941.4</v>
      </c>
      <c r="C7" s="2">
        <f t="shared" si="0"/>
        <v>1185.1009999999999</v>
      </c>
      <c r="D7" s="2">
        <v>145</v>
      </c>
      <c r="E7" s="2">
        <v>9.501</v>
      </c>
      <c r="F7" s="2">
        <v>3262</v>
      </c>
      <c r="G7" s="48">
        <v>36795</v>
      </c>
      <c r="H7" s="48">
        <v>6200</v>
      </c>
      <c r="I7" s="48">
        <v>9</v>
      </c>
      <c r="J7" s="49">
        <f t="shared" si="1"/>
        <v>0.8556180820388801</v>
      </c>
      <c r="K7" s="2">
        <v>125.71</v>
      </c>
      <c r="L7" s="2">
        <v>145</v>
      </c>
      <c r="M7" s="2">
        <v>1818</v>
      </c>
      <c r="N7" s="2">
        <v>3262</v>
      </c>
      <c r="O7" s="2">
        <v>131.82</v>
      </c>
      <c r="P7" s="2">
        <v>151.47</v>
      </c>
      <c r="Q7" s="2">
        <v>1930</v>
      </c>
      <c r="R7" s="2">
        <v>3445</v>
      </c>
      <c r="S7" s="49">
        <f t="shared" si="2"/>
        <v>1</v>
      </c>
      <c r="T7" s="49">
        <f t="shared" si="3"/>
        <v>0.8669655172413793</v>
      </c>
      <c r="U7" s="50">
        <f t="shared" si="4"/>
        <v>0.9536489151873767</v>
      </c>
      <c r="W7" s="50"/>
      <c r="X7" s="49">
        <f t="shared" si="5"/>
        <v>1.0616061606160616</v>
      </c>
      <c r="Y7" s="51"/>
      <c r="Z7" s="2"/>
    </row>
    <row r="8" spans="1:26" ht="12.75">
      <c r="A8" s="38">
        <v>1949</v>
      </c>
      <c r="B8" s="2">
        <v>1697.3</v>
      </c>
      <c r="C8" s="2">
        <f t="shared" si="0"/>
        <v>1071.5560000000003</v>
      </c>
      <c r="D8" s="2">
        <v>134.38</v>
      </c>
      <c r="E8" s="2">
        <v>10.236</v>
      </c>
      <c r="F8" s="2">
        <v>2893</v>
      </c>
      <c r="G8" s="48">
        <v>34175</v>
      </c>
      <c r="H8" s="48">
        <v>6524</v>
      </c>
      <c r="I8" s="48">
        <v>10</v>
      </c>
      <c r="J8" s="49">
        <f t="shared" si="1"/>
        <v>0.8394949519762215</v>
      </c>
      <c r="K8" s="2">
        <v>116.61</v>
      </c>
      <c r="L8" s="2">
        <v>134.38</v>
      </c>
      <c r="M8" s="2">
        <v>1585</v>
      </c>
      <c r="N8" s="2">
        <v>2893</v>
      </c>
      <c r="O8" s="2">
        <v>122.21</v>
      </c>
      <c r="P8" s="2">
        <v>140.41</v>
      </c>
      <c r="Q8" s="2">
        <v>1683.9</v>
      </c>
      <c r="R8" s="2">
        <v>3057</v>
      </c>
      <c r="S8" s="49">
        <f t="shared" si="2"/>
        <v>1</v>
      </c>
      <c r="T8" s="49">
        <f t="shared" si="3"/>
        <v>0.8677630599791636</v>
      </c>
      <c r="U8" s="50">
        <f t="shared" si="4"/>
        <v>0.9541772359054088</v>
      </c>
      <c r="W8" s="50">
        <f aca="true" t="shared" si="6" ref="W8:W15">Q8/Q7</f>
        <v>0.8724870466321244</v>
      </c>
      <c r="X8" s="49">
        <f t="shared" si="5"/>
        <v>1.062397476340694</v>
      </c>
      <c r="Y8" s="51"/>
      <c r="Z8" s="2"/>
    </row>
    <row r="9" spans="1:26" ht="12.75">
      <c r="A9" s="38">
        <v>1948</v>
      </c>
      <c r="B9" s="2">
        <v>1506.3</v>
      </c>
      <c r="C9" s="2">
        <f t="shared" si="0"/>
        <v>1009.933</v>
      </c>
      <c r="D9" s="2">
        <v>117.21</v>
      </c>
      <c r="E9" s="2">
        <v>8.443</v>
      </c>
      <c r="F9" s="2">
        <v>2625</v>
      </c>
      <c r="G9" s="48">
        <v>32698</v>
      </c>
      <c r="H9" s="48">
        <v>5495</v>
      </c>
      <c r="I9" s="48">
        <v>12</v>
      </c>
      <c r="J9" s="49">
        <f t="shared" si="1"/>
        <v>0.855856563277058</v>
      </c>
      <c r="K9" s="2">
        <v>101.071</v>
      </c>
      <c r="L9" s="2">
        <v>108.573</v>
      </c>
      <c r="M9" s="2">
        <v>1398</v>
      </c>
      <c r="N9" s="2">
        <v>2616</v>
      </c>
      <c r="O9" s="2">
        <v>106.11</v>
      </c>
      <c r="P9" s="2">
        <v>113.11</v>
      </c>
      <c r="Q9" s="2">
        <v>1485</v>
      </c>
      <c r="R9" s="2">
        <v>2765</v>
      </c>
      <c r="S9" s="49">
        <f t="shared" si="2"/>
        <v>1.0795501644055152</v>
      </c>
      <c r="T9" s="49">
        <f t="shared" si="3"/>
        <v>0.9309036316579629</v>
      </c>
      <c r="U9" s="50">
        <f t="shared" si="4"/>
        <v>0.9525115446235038</v>
      </c>
      <c r="W9" s="50">
        <f t="shared" si="6"/>
        <v>0.8818813468733298</v>
      </c>
      <c r="X9" s="49">
        <f t="shared" si="5"/>
        <v>1.0622317596566524</v>
      </c>
      <c r="Y9" s="51"/>
      <c r="Z9" s="2"/>
    </row>
    <row r="10" spans="1:26" ht="12.75">
      <c r="A10" s="38">
        <v>1947</v>
      </c>
      <c r="B10" s="2">
        <v>1272.9</v>
      </c>
      <c r="C10" s="2">
        <f t="shared" si="0"/>
        <v>863.0179999999999</v>
      </c>
      <c r="D10" s="2">
        <v>95.717</v>
      </c>
      <c r="E10" s="2">
        <v>6.635</v>
      </c>
      <c r="F10" s="2">
        <v>2225</v>
      </c>
      <c r="G10" s="48">
        <v>29778</v>
      </c>
      <c r="H10" s="48">
        <v>5081</v>
      </c>
      <c r="I10" s="48">
        <v>13</v>
      </c>
      <c r="J10" s="49">
        <f t="shared" si="1"/>
        <v>0.8539229181004817</v>
      </c>
      <c r="K10" s="2">
        <v>82.084</v>
      </c>
      <c r="L10" s="2">
        <v>88.576</v>
      </c>
      <c r="M10" s="2">
        <v>1170</v>
      </c>
      <c r="N10" s="2">
        <v>2217</v>
      </c>
      <c r="O10" s="2">
        <v>86.28</v>
      </c>
      <c r="P10" s="2">
        <v>92.31</v>
      </c>
      <c r="Q10" s="2">
        <v>1247.7</v>
      </c>
      <c r="R10" s="2">
        <v>2349</v>
      </c>
      <c r="S10" s="49">
        <f t="shared" si="2"/>
        <v>1.0806200325144508</v>
      </c>
      <c r="T10" s="49">
        <f t="shared" si="3"/>
        <v>0.9267070086705204</v>
      </c>
      <c r="U10" s="50">
        <f t="shared" si="4"/>
        <v>0.9513676402410756</v>
      </c>
      <c r="W10" s="50">
        <f t="shared" si="6"/>
        <v>0.8402020202020203</v>
      </c>
      <c r="X10" s="49">
        <f t="shared" si="5"/>
        <v>1.0664102564102564</v>
      </c>
      <c r="Y10" s="51"/>
      <c r="Z10" s="2"/>
    </row>
    <row r="11" spans="1:26" ht="12.75">
      <c r="A11" s="38">
        <v>1946</v>
      </c>
      <c r="B11" s="2">
        <v>1163.79</v>
      </c>
      <c r="C11" s="2">
        <f t="shared" si="0"/>
        <v>858.004</v>
      </c>
      <c r="D11" s="2">
        <v>76.962</v>
      </c>
      <c r="E11" s="2">
        <v>4.756</v>
      </c>
      <c r="F11" s="2">
        <v>2094</v>
      </c>
      <c r="G11" s="48">
        <v>26900</v>
      </c>
      <c r="H11" s="48">
        <v>4697</v>
      </c>
      <c r="I11" s="48">
        <v>14</v>
      </c>
      <c r="J11" s="49">
        <f t="shared" si="1"/>
        <v>0.8509695991901554</v>
      </c>
      <c r="K11" s="2">
        <v>63.756</v>
      </c>
      <c r="L11" s="2">
        <v>69.843</v>
      </c>
      <c r="M11" s="2">
        <v>1060</v>
      </c>
      <c r="N11" s="2">
        <v>2087</v>
      </c>
      <c r="O11" s="2">
        <v>66.98</v>
      </c>
      <c r="P11" s="2">
        <v>72.65</v>
      </c>
      <c r="Q11" s="2">
        <v>1129.1</v>
      </c>
      <c r="R11" s="2">
        <v>2205</v>
      </c>
      <c r="S11" s="49">
        <f t="shared" si="2"/>
        <v>1.101928611313947</v>
      </c>
      <c r="T11" s="49">
        <f t="shared" si="3"/>
        <v>0.912847386280658</v>
      </c>
      <c r="U11" s="50">
        <f t="shared" si="4"/>
        <v>0.9518662287249925</v>
      </c>
      <c r="W11" s="50">
        <f t="shared" si="6"/>
        <v>0.904945098982127</v>
      </c>
      <c r="X11" s="49">
        <f t="shared" si="5"/>
        <v>1.065188679245283</v>
      </c>
      <c r="Y11" s="51"/>
      <c r="Z11" s="2"/>
    </row>
    <row r="12" spans="1:26" ht="12.75">
      <c r="A12" s="38">
        <v>1945</v>
      </c>
      <c r="B12" s="2">
        <v>1041.23</v>
      </c>
      <c r="C12" s="2">
        <f t="shared" si="0"/>
        <v>830.1059999999999</v>
      </c>
      <c r="D12" s="2">
        <v>63.123</v>
      </c>
      <c r="E12" s="2">
        <v>3.459</v>
      </c>
      <c r="F12" s="2">
        <v>1931</v>
      </c>
      <c r="G12" s="48">
        <v>23547</v>
      </c>
      <c r="H12" s="48">
        <v>4306</v>
      </c>
      <c r="I12" s="48">
        <v>14</v>
      </c>
      <c r="J12" s="49">
        <f t="shared" si="1"/>
        <v>0.8449779308859942</v>
      </c>
      <c r="K12" s="2">
        <v>48.967</v>
      </c>
      <c r="L12" s="2">
        <v>55.29</v>
      </c>
      <c r="M12" s="2">
        <v>944</v>
      </c>
      <c r="N12" s="2">
        <v>1924</v>
      </c>
      <c r="O12" s="2">
        <v>51.41</v>
      </c>
      <c r="P12" s="2">
        <v>57.37</v>
      </c>
      <c r="Q12" s="2">
        <v>1006.2</v>
      </c>
      <c r="R12" s="2">
        <v>2030</v>
      </c>
      <c r="S12" s="49">
        <f t="shared" si="2"/>
        <v>1.1416711882799784</v>
      </c>
      <c r="T12" s="49">
        <f t="shared" si="3"/>
        <v>0.8856393561222644</v>
      </c>
      <c r="U12" s="50">
        <f t="shared" si="4"/>
        <v>0.9524800622446995</v>
      </c>
      <c r="W12" s="50">
        <f t="shared" si="6"/>
        <v>0.8911522451510053</v>
      </c>
      <c r="X12" s="49">
        <f t="shared" si="5"/>
        <v>1.0658898305084745</v>
      </c>
      <c r="Y12" s="51"/>
      <c r="Z12" s="2"/>
    </row>
    <row r="13" spans="1:26" ht="12.75">
      <c r="A13" s="38">
        <v>1944</v>
      </c>
      <c r="B13" s="2">
        <v>986.85</v>
      </c>
      <c r="C13" s="2">
        <f t="shared" si="0"/>
        <v>733.603</v>
      </c>
      <c r="D13" s="2">
        <v>52.962</v>
      </c>
      <c r="E13" s="2">
        <v>3.415</v>
      </c>
      <c r="F13" s="2">
        <v>1770</v>
      </c>
      <c r="G13" s="48">
        <v>22658</v>
      </c>
      <c r="H13" s="48">
        <v>4190</v>
      </c>
      <c r="I13" s="48">
        <v>16</v>
      </c>
      <c r="J13" s="49">
        <f t="shared" si="1"/>
        <v>0.8434335914234663</v>
      </c>
      <c r="K13" s="2">
        <v>39.174</v>
      </c>
      <c r="L13" s="2">
        <v>45.574</v>
      </c>
      <c r="M13" s="2">
        <v>899</v>
      </c>
      <c r="N13" s="2">
        <v>1765</v>
      </c>
      <c r="O13" s="2">
        <v>41.09</v>
      </c>
      <c r="P13" s="2">
        <v>47.15</v>
      </c>
      <c r="Q13" s="2">
        <v>958.6</v>
      </c>
      <c r="R13" s="2">
        <v>1862</v>
      </c>
      <c r="S13" s="49">
        <f t="shared" si="2"/>
        <v>1.1621099749857375</v>
      </c>
      <c r="T13" s="49">
        <f t="shared" si="3"/>
        <v>0.8595690525299513</v>
      </c>
      <c r="U13" s="50">
        <f t="shared" si="4"/>
        <v>0.9533706497931369</v>
      </c>
      <c r="W13" s="50">
        <f t="shared" si="6"/>
        <v>0.9526933015305108</v>
      </c>
      <c r="X13" s="49">
        <f t="shared" si="5"/>
        <v>1.0662958843159065</v>
      </c>
      <c r="Y13" s="51"/>
      <c r="Z13" s="2"/>
    </row>
    <row r="14" spans="1:26" ht="12.75">
      <c r="A14" s="38">
        <v>1943</v>
      </c>
      <c r="B14" s="2">
        <v>951.57</v>
      </c>
      <c r="C14" s="2">
        <f t="shared" si="0"/>
        <v>653.8589999999999</v>
      </c>
      <c r="D14" s="2">
        <v>46.242</v>
      </c>
      <c r="E14" s="2">
        <v>3.571</v>
      </c>
      <c r="F14" s="2">
        <v>1648.1</v>
      </c>
      <c r="G14" s="48">
        <v>22301</v>
      </c>
      <c r="H14" s="48">
        <v>4014</v>
      </c>
      <c r="I14" s="48">
        <v>66</v>
      </c>
      <c r="J14" s="49">
        <f t="shared" si="1"/>
        <v>0.8453432394526363</v>
      </c>
      <c r="K14" s="2">
        <v>32.166</v>
      </c>
      <c r="L14" s="2">
        <v>38.393</v>
      </c>
      <c r="M14" s="2">
        <v>870</v>
      </c>
      <c r="N14" s="2">
        <v>1643</v>
      </c>
      <c r="O14" s="2">
        <v>33.78</v>
      </c>
      <c r="P14" s="2">
        <v>39.7</v>
      </c>
      <c r="Q14" s="2">
        <v>927.4</v>
      </c>
      <c r="R14" s="2">
        <v>1735</v>
      </c>
      <c r="S14" s="49">
        <f t="shared" si="2"/>
        <v>1.204438309066757</v>
      </c>
      <c r="T14" s="49">
        <f t="shared" si="3"/>
        <v>0.8378089755945093</v>
      </c>
      <c r="U14" s="50">
        <f t="shared" si="4"/>
        <v>0.9522202486678507</v>
      </c>
      <c r="W14" s="50">
        <f t="shared" si="6"/>
        <v>0.9674525349467974</v>
      </c>
      <c r="X14" s="49">
        <f t="shared" si="5"/>
        <v>1.0659770114942528</v>
      </c>
      <c r="Y14" s="51"/>
      <c r="Z14" s="2"/>
    </row>
    <row r="15" spans="1:26" ht="12.75">
      <c r="A15" s="38">
        <v>1942</v>
      </c>
      <c r="B15" s="2">
        <v>895.97</v>
      </c>
      <c r="C15" s="2">
        <f t="shared" si="0"/>
        <v>534.891</v>
      </c>
      <c r="D15" s="2">
        <v>42.899</v>
      </c>
      <c r="E15" s="2">
        <v>4.46</v>
      </c>
      <c r="F15" s="2">
        <v>1469.3</v>
      </c>
      <c r="G15" s="48">
        <v>21000</v>
      </c>
      <c r="H15" s="48">
        <v>3853</v>
      </c>
      <c r="I15" s="48">
        <v>66</v>
      </c>
      <c r="J15" s="49">
        <f t="shared" si="1"/>
        <v>0.8427304466471367</v>
      </c>
      <c r="K15" s="2">
        <v>31.73</v>
      </c>
      <c r="L15" s="2">
        <v>36.1</v>
      </c>
      <c r="M15" s="2">
        <v>828</v>
      </c>
      <c r="N15" s="2">
        <v>1469</v>
      </c>
      <c r="O15" s="2">
        <v>33.18</v>
      </c>
      <c r="P15" s="2">
        <v>37.29</v>
      </c>
      <c r="Q15" s="2">
        <v>879.4</v>
      </c>
      <c r="R15" s="2">
        <v>1546</v>
      </c>
      <c r="S15" s="49">
        <f t="shared" si="2"/>
        <v>1.188337950138504</v>
      </c>
      <c r="T15" s="49">
        <f t="shared" si="3"/>
        <v>0.8789473684210526</v>
      </c>
      <c r="U15" s="50">
        <f t="shared" si="4"/>
        <v>0.9562989752863171</v>
      </c>
      <c r="W15" s="50">
        <f t="shared" si="6"/>
        <v>0.9482423981022212</v>
      </c>
      <c r="X15" s="49">
        <f t="shared" si="5"/>
        <v>1.0620772946859902</v>
      </c>
      <c r="Y15" s="51"/>
      <c r="Z15" s="2"/>
    </row>
    <row r="16" spans="1:26" ht="12.75">
      <c r="A16" s="38">
        <v>1941</v>
      </c>
      <c r="B16" s="2">
        <v>846.31</v>
      </c>
      <c r="C16" s="2">
        <f t="shared" si="0"/>
        <v>416.8140000000001</v>
      </c>
      <c r="D16" s="2">
        <v>39.843</v>
      </c>
      <c r="E16" s="2">
        <v>4.267</v>
      </c>
      <c r="F16" s="2">
        <v>1298.7</v>
      </c>
      <c r="G16" s="48">
        <v>19742</v>
      </c>
      <c r="H16" s="48">
        <v>3709</v>
      </c>
      <c r="I16" s="48">
        <v>70</v>
      </c>
      <c r="J16" s="49">
        <f t="shared" si="1"/>
        <v>0.8393350622847668</v>
      </c>
      <c r="K16" s="2"/>
      <c r="L16" s="2"/>
      <c r="M16" s="2">
        <v>851.9</v>
      </c>
      <c r="N16" s="2">
        <v>1337</v>
      </c>
      <c r="O16" s="2"/>
      <c r="P16" s="2"/>
      <c r="Q16" s="2">
        <v>899.5</v>
      </c>
      <c r="R16" s="2">
        <v>1403.6</v>
      </c>
      <c r="W16" s="38" t="s">
        <v>169</v>
      </c>
      <c r="X16" s="49">
        <f aca="true" t="shared" si="7" ref="X16:X31">Q16/B16</f>
        <v>1.0628493105363284</v>
      </c>
      <c r="Y16" s="51">
        <f aca="true" t="shared" si="8" ref="Y16:Y37">((G16+U$20*(H16+I16))/G16)*D16*T$20/S$20</f>
        <v>31.0806449097052</v>
      </c>
      <c r="Z16" s="2">
        <f>Q15*W17</f>
        <v>835.43</v>
      </c>
    </row>
    <row r="17" spans="1:26" ht="12.75">
      <c r="A17" s="38">
        <v>1940</v>
      </c>
      <c r="B17" s="2">
        <v>787.75</v>
      </c>
      <c r="C17" s="2">
        <f t="shared" si="0"/>
        <v>353.85200000000003</v>
      </c>
      <c r="D17" s="2">
        <v>36.645</v>
      </c>
      <c r="E17" s="2">
        <v>4.247</v>
      </c>
      <c r="F17" s="2">
        <v>1174</v>
      </c>
      <c r="G17" s="48">
        <v>18311</v>
      </c>
      <c r="H17" s="48">
        <v>3550</v>
      </c>
      <c r="I17" s="48">
        <v>67</v>
      </c>
      <c r="J17" s="49">
        <f t="shared" si="1"/>
        <v>0.835051076249544</v>
      </c>
      <c r="K17" s="2"/>
      <c r="L17" s="2"/>
      <c r="M17" s="2">
        <v>788.2</v>
      </c>
      <c r="N17" s="2">
        <v>1204</v>
      </c>
      <c r="O17" s="2"/>
      <c r="P17" s="2"/>
      <c r="Q17" s="2">
        <v>837</v>
      </c>
      <c r="R17" s="2">
        <v>1270</v>
      </c>
      <c r="W17" s="38">
        <v>0.95</v>
      </c>
      <c r="X17" s="49">
        <f t="shared" si="7"/>
        <v>1.0625198349730245</v>
      </c>
      <c r="Y17" s="51">
        <f t="shared" si="8"/>
        <v>28.640652255638688</v>
      </c>
      <c r="Z17" s="2">
        <f aca="true" t="shared" si="9" ref="Z17:Z31">Q17*Z$16/Q$16</f>
        <v>777.381778765981</v>
      </c>
    </row>
    <row r="18" spans="1:26" ht="12.75">
      <c r="A18" s="38">
        <v>1939</v>
      </c>
      <c r="B18" s="2">
        <v>744.5</v>
      </c>
      <c r="C18" s="2">
        <f t="shared" si="0"/>
        <v>332.166</v>
      </c>
      <c r="D18" s="2">
        <v>34.428</v>
      </c>
      <c r="E18" s="2">
        <v>4.094</v>
      </c>
      <c r="F18" s="2">
        <v>1107</v>
      </c>
      <c r="G18" s="48">
        <v>17329</v>
      </c>
      <c r="H18" s="48">
        <v>3435</v>
      </c>
      <c r="I18" s="48">
        <v>67</v>
      </c>
      <c r="J18" s="49">
        <f t="shared" si="1"/>
        <v>0.8318851711391676</v>
      </c>
      <c r="K18" s="2"/>
      <c r="L18" s="2"/>
      <c r="M18" s="2">
        <v>744.9</v>
      </c>
      <c r="N18" s="2">
        <v>1136</v>
      </c>
      <c r="O18" s="2"/>
      <c r="P18" s="2"/>
      <c r="Q18" s="2">
        <v>791.4</v>
      </c>
      <c r="R18" s="2">
        <v>1198.1</v>
      </c>
      <c r="X18" s="49">
        <f t="shared" si="7"/>
        <v>1.062995298858294</v>
      </c>
      <c r="Y18" s="51">
        <f t="shared" si="8"/>
        <v>26.946226270136762</v>
      </c>
      <c r="Z18" s="2">
        <f t="shared" si="9"/>
        <v>735.0297965536408</v>
      </c>
    </row>
    <row r="19" spans="1:26" ht="12.75">
      <c r="A19" s="38">
        <v>1938</v>
      </c>
      <c r="B19" s="2">
        <v>713.08</v>
      </c>
      <c r="C19" s="2">
        <f t="shared" si="0"/>
        <v>311.711</v>
      </c>
      <c r="D19" s="2">
        <v>33.025</v>
      </c>
      <c r="E19" s="2">
        <v>5.116</v>
      </c>
      <c r="F19" s="2">
        <v>1052.7</v>
      </c>
      <c r="G19" s="48">
        <v>16536</v>
      </c>
      <c r="H19" s="48">
        <v>3349</v>
      </c>
      <c r="I19" s="48">
        <v>68</v>
      </c>
      <c r="J19" s="49">
        <f t="shared" si="1"/>
        <v>0.8287475567583822</v>
      </c>
      <c r="K19" s="2"/>
      <c r="L19" s="2"/>
      <c r="M19" s="2">
        <v>713.5</v>
      </c>
      <c r="N19" s="2">
        <v>1081</v>
      </c>
      <c r="O19" s="2"/>
      <c r="P19" s="2"/>
      <c r="Q19" s="2">
        <v>758.4</v>
      </c>
      <c r="R19" s="2">
        <v>1140.5</v>
      </c>
      <c r="S19" s="38" t="s">
        <v>170</v>
      </c>
      <c r="T19" s="38" t="s">
        <v>171</v>
      </c>
      <c r="U19" s="38" t="s">
        <v>172</v>
      </c>
      <c r="X19" s="49">
        <f t="shared" si="7"/>
        <v>1.0635552813148594</v>
      </c>
      <c r="Y19" s="51">
        <f t="shared" si="8"/>
        <v>25.88482444273101</v>
      </c>
      <c r="Z19" s="2">
        <f t="shared" si="9"/>
        <v>704.3803357420788</v>
      </c>
    </row>
    <row r="20" spans="1:26" ht="12.75">
      <c r="A20" s="38">
        <v>1937</v>
      </c>
      <c r="B20" s="2">
        <v>703.44</v>
      </c>
      <c r="C20" s="2">
        <f t="shared" si="0"/>
        <v>321.12699999999995</v>
      </c>
      <c r="D20" s="2">
        <v>30.387</v>
      </c>
      <c r="E20" s="2">
        <v>3.954</v>
      </c>
      <c r="F20" s="2">
        <v>1051</v>
      </c>
      <c r="G20" s="48">
        <v>16097</v>
      </c>
      <c r="H20" s="48">
        <v>3288</v>
      </c>
      <c r="I20" s="48">
        <v>68</v>
      </c>
      <c r="J20" s="49">
        <f t="shared" si="1"/>
        <v>0.8274816223718706</v>
      </c>
      <c r="K20" s="2"/>
      <c r="L20" s="2"/>
      <c r="M20" s="2">
        <v>703.9</v>
      </c>
      <c r="N20" s="2">
        <v>1079</v>
      </c>
      <c r="O20" s="2"/>
      <c r="P20" s="2"/>
      <c r="Q20" s="2">
        <v>747.7</v>
      </c>
      <c r="R20" s="2">
        <v>1138</v>
      </c>
      <c r="S20" s="38">
        <v>1.2</v>
      </c>
      <c r="T20" s="38">
        <v>0.88</v>
      </c>
      <c r="U20" s="38">
        <v>0.333</v>
      </c>
      <c r="X20" s="49">
        <f t="shared" si="7"/>
        <v>1.0629193676788353</v>
      </c>
      <c r="Y20" s="51">
        <f t="shared" si="8"/>
        <v>23.83087188435112</v>
      </c>
      <c r="Z20" s="2">
        <f t="shared" si="9"/>
        <v>694.442480266815</v>
      </c>
    </row>
    <row r="21" spans="1:26" ht="12.75">
      <c r="A21" s="38">
        <v>1936</v>
      </c>
      <c r="B21" s="2">
        <v>665.15</v>
      </c>
      <c r="C21" s="2">
        <f t="shared" si="0"/>
        <v>306.2390000000001</v>
      </c>
      <c r="D21" s="2">
        <v>26.657</v>
      </c>
      <c r="E21" s="2">
        <v>3.196</v>
      </c>
      <c r="F21" s="2">
        <v>994.85</v>
      </c>
      <c r="G21" s="48">
        <v>15192</v>
      </c>
      <c r="H21" s="48">
        <v>3170</v>
      </c>
      <c r="I21" s="48">
        <v>71</v>
      </c>
      <c r="J21" s="49">
        <f t="shared" si="1"/>
        <v>0.824174035696848</v>
      </c>
      <c r="K21" s="2"/>
      <c r="L21" s="2"/>
      <c r="M21" s="2">
        <v>665.7</v>
      </c>
      <c r="N21" s="2">
        <v>1022</v>
      </c>
      <c r="O21" s="2"/>
      <c r="P21" s="2"/>
      <c r="Q21" s="2">
        <v>706.9</v>
      </c>
      <c r="R21" s="2">
        <v>1076.6</v>
      </c>
      <c r="X21" s="49">
        <f t="shared" si="7"/>
        <v>1.062767796737578</v>
      </c>
      <c r="Y21" s="51">
        <f t="shared" si="8"/>
        <v>20.937206878317536</v>
      </c>
      <c r="Z21" s="2">
        <f t="shared" si="9"/>
        <v>656.5486014452473</v>
      </c>
    </row>
    <row r="22" spans="1:26" ht="12.75">
      <c r="A22" s="38">
        <v>1935</v>
      </c>
      <c r="B22" s="2">
        <v>640.99</v>
      </c>
      <c r="C22" s="2">
        <f t="shared" si="0"/>
        <v>273.486</v>
      </c>
      <c r="D22" s="2">
        <v>23.724</v>
      </c>
      <c r="E22" s="2">
        <v>3.83</v>
      </c>
      <c r="F22" s="2">
        <v>934.37</v>
      </c>
      <c r="G22" s="48">
        <v>14280</v>
      </c>
      <c r="H22" s="48">
        <v>3073</v>
      </c>
      <c r="I22" s="48">
        <v>71</v>
      </c>
      <c r="J22" s="49">
        <f t="shared" si="1"/>
        <v>0.8195592286501377</v>
      </c>
      <c r="K22" s="2"/>
      <c r="L22" s="2"/>
      <c r="M22" s="2"/>
      <c r="N22" s="2"/>
      <c r="O22" s="2"/>
      <c r="P22" s="2"/>
      <c r="Q22" s="2">
        <v>668.1</v>
      </c>
      <c r="R22" s="2">
        <v>997.2</v>
      </c>
      <c r="X22" s="49">
        <f t="shared" si="7"/>
        <v>1.0422939515437057</v>
      </c>
      <c r="Y22" s="51">
        <f t="shared" si="8"/>
        <v>18.673121856806723</v>
      </c>
      <c r="Z22" s="2">
        <f t="shared" si="9"/>
        <v>620.5122657031684</v>
      </c>
    </row>
    <row r="23" spans="1:26" ht="12.75">
      <c r="A23" s="38">
        <v>1934</v>
      </c>
      <c r="B23" s="2">
        <v>607.68</v>
      </c>
      <c r="C23" s="2">
        <f t="shared" si="0"/>
        <v>258.684</v>
      </c>
      <c r="D23" s="2">
        <v>21.178</v>
      </c>
      <c r="E23" s="2">
        <v>3.012</v>
      </c>
      <c r="F23" s="2">
        <v>884.53</v>
      </c>
      <c r="G23" s="48">
        <v>13805</v>
      </c>
      <c r="H23" s="48">
        <v>2992</v>
      </c>
      <c r="I23" s="48">
        <v>72</v>
      </c>
      <c r="J23" s="49">
        <f t="shared" si="1"/>
        <v>0.8183650483134745</v>
      </c>
      <c r="K23" s="2"/>
      <c r="L23" s="2"/>
      <c r="M23" s="2"/>
      <c r="N23" s="2"/>
      <c r="O23" s="2"/>
      <c r="P23" s="2"/>
      <c r="Q23" s="2">
        <v>634</v>
      </c>
      <c r="R23" s="2">
        <v>944.7</v>
      </c>
      <c r="X23" s="49">
        <f t="shared" si="7"/>
        <v>1.0433122696155872</v>
      </c>
      <c r="Y23" s="51">
        <f t="shared" si="8"/>
        <v>16.678377558353255</v>
      </c>
      <c r="Z23" s="2">
        <f t="shared" si="9"/>
        <v>588.8411561978877</v>
      </c>
    </row>
    <row r="24" spans="1:26" ht="12.75">
      <c r="A24" s="38">
        <v>1933</v>
      </c>
      <c r="B24" s="2">
        <v>617.25</v>
      </c>
      <c r="C24" s="2">
        <f t="shared" si="0"/>
        <v>243.91299999999995</v>
      </c>
      <c r="D24" s="2">
        <v>20.96</v>
      </c>
      <c r="E24" s="2">
        <v>9.713</v>
      </c>
      <c r="F24" s="2">
        <v>872.41</v>
      </c>
      <c r="G24" s="48">
        <v>13501</v>
      </c>
      <c r="H24" s="48">
        <v>3051</v>
      </c>
      <c r="I24" s="48">
        <v>76</v>
      </c>
      <c r="J24" s="49">
        <f t="shared" si="1"/>
        <v>0.8119437094058215</v>
      </c>
      <c r="K24" s="2"/>
      <c r="L24" s="2"/>
      <c r="M24" s="2"/>
      <c r="N24" s="2"/>
      <c r="O24" s="2"/>
      <c r="P24" s="2"/>
      <c r="Q24" s="2">
        <v>643.4</v>
      </c>
      <c r="R24" s="2">
        <v>933.3</v>
      </c>
      <c r="X24" s="49">
        <f t="shared" si="7"/>
        <v>1.042365330093155</v>
      </c>
      <c r="Y24" s="51">
        <f t="shared" si="8"/>
        <v>16.556159360837473</v>
      </c>
      <c r="Z24" s="2">
        <f t="shared" si="9"/>
        <v>597.571608671484</v>
      </c>
    </row>
    <row r="25" spans="1:26" ht="12.75">
      <c r="A25" s="38">
        <v>1932</v>
      </c>
      <c r="B25" s="2">
        <v>670.74</v>
      </c>
      <c r="C25" s="2">
        <f t="shared" si="0"/>
        <v>263.141</v>
      </c>
      <c r="D25" s="2">
        <v>22.469</v>
      </c>
      <c r="E25" s="2"/>
      <c r="F25" s="2">
        <v>956.35</v>
      </c>
      <c r="G25" s="48">
        <v>14011</v>
      </c>
      <c r="H25" s="48">
        <v>3246</v>
      </c>
      <c r="I25" s="48">
        <v>84</v>
      </c>
      <c r="J25" s="49">
        <f t="shared" si="1"/>
        <v>0.8079695519289545</v>
      </c>
      <c r="K25" s="2"/>
      <c r="L25" s="2"/>
      <c r="M25" s="2"/>
      <c r="N25" s="2"/>
      <c r="O25" s="2"/>
      <c r="P25" s="2"/>
      <c r="Q25" s="2">
        <v>701.7</v>
      </c>
      <c r="R25" s="2">
        <v>1011.1</v>
      </c>
      <c r="X25" s="49">
        <f t="shared" si="7"/>
        <v>1.04615797477413</v>
      </c>
      <c r="Y25" s="51">
        <f t="shared" si="8"/>
        <v>17.781347477029957</v>
      </c>
      <c r="Z25" s="2">
        <f t="shared" si="9"/>
        <v>651.7189894385771</v>
      </c>
    </row>
    <row r="26" spans="1:26" ht="12.75">
      <c r="A26" s="38">
        <v>1931</v>
      </c>
      <c r="B26" s="2">
        <v>723.92</v>
      </c>
      <c r="C26" s="2">
        <f t="shared" si="0"/>
        <v>326.51200000000006</v>
      </c>
      <c r="D26" s="2">
        <v>25.568</v>
      </c>
      <c r="E26" s="2"/>
      <c r="F26" s="2">
        <v>1076</v>
      </c>
      <c r="G26" s="48">
        <v>15692</v>
      </c>
      <c r="H26" s="48">
        <v>3816</v>
      </c>
      <c r="I26" s="48">
        <v>94</v>
      </c>
      <c r="J26" s="49">
        <f t="shared" si="1"/>
        <v>0.8005305581063157</v>
      </c>
      <c r="K26" s="2"/>
      <c r="L26" s="2"/>
      <c r="M26" s="2"/>
      <c r="N26" s="2"/>
      <c r="O26" s="2"/>
      <c r="P26" s="2"/>
      <c r="Q26" s="2">
        <v>759</v>
      </c>
      <c r="R26" s="2">
        <v>1137.2</v>
      </c>
      <c r="X26" s="49">
        <f t="shared" si="7"/>
        <v>1.0484583931926181</v>
      </c>
      <c r="Y26" s="51">
        <f t="shared" si="8"/>
        <v>20.30562048364347</v>
      </c>
      <c r="Z26" s="2">
        <f t="shared" si="9"/>
        <v>704.9375986659255</v>
      </c>
    </row>
    <row r="27" spans="1:26" ht="12.75">
      <c r="A27" s="38">
        <v>1930</v>
      </c>
      <c r="B27" s="2">
        <v>728.71</v>
      </c>
      <c r="C27" s="2">
        <f t="shared" si="0"/>
        <v>348.60099999999994</v>
      </c>
      <c r="D27" s="2">
        <v>26.689</v>
      </c>
      <c r="E27" s="2"/>
      <c r="F27" s="2">
        <v>1104</v>
      </c>
      <c r="G27" s="48">
        <v>15983</v>
      </c>
      <c r="H27" s="48">
        <v>4017</v>
      </c>
      <c r="I27" s="48">
        <v>103</v>
      </c>
      <c r="J27" s="49">
        <f t="shared" si="1"/>
        <v>0.7950554643585535</v>
      </c>
      <c r="K27" s="2"/>
      <c r="L27" s="2"/>
      <c r="M27" s="2"/>
      <c r="N27" s="2"/>
      <c r="O27" s="2"/>
      <c r="P27" s="2"/>
      <c r="Q27" s="2">
        <v>766.3</v>
      </c>
      <c r="R27" s="2">
        <v>1167.2</v>
      </c>
      <c r="X27" s="49">
        <f t="shared" si="7"/>
        <v>1.0515843065142512</v>
      </c>
      <c r="Y27" s="51">
        <f t="shared" si="8"/>
        <v>21.2519627180546</v>
      </c>
      <c r="Z27" s="2">
        <f t="shared" si="9"/>
        <v>711.7176309060588</v>
      </c>
    </row>
    <row r="28" spans="1:26" ht="12.75">
      <c r="A28" s="38">
        <v>1929</v>
      </c>
      <c r="B28" s="2">
        <v>691.36</v>
      </c>
      <c r="C28" s="2">
        <f t="shared" si="0"/>
        <v>354.49</v>
      </c>
      <c r="D28" s="2">
        <v>25.15</v>
      </c>
      <c r="E28" s="2"/>
      <c r="F28" s="2">
        <v>1071</v>
      </c>
      <c r="G28" s="48">
        <v>15838</v>
      </c>
      <c r="H28" s="48">
        <v>4022</v>
      </c>
      <c r="I28" s="48">
        <v>110</v>
      </c>
      <c r="J28" s="49">
        <f t="shared" si="1"/>
        <v>0.7930896344516775</v>
      </c>
      <c r="K28" s="2"/>
      <c r="L28" s="2"/>
      <c r="M28" s="2"/>
      <c r="N28" s="2"/>
      <c r="O28" s="2"/>
      <c r="P28" s="2"/>
      <c r="Q28" s="2">
        <v>730.6</v>
      </c>
      <c r="R28" s="2">
        <v>1133.4</v>
      </c>
      <c r="X28" s="49">
        <f t="shared" si="7"/>
        <v>1.0567576949780144</v>
      </c>
      <c r="Y28" s="51">
        <f t="shared" si="8"/>
        <v>20.04563256050848</v>
      </c>
      <c r="Z28" s="2">
        <f t="shared" si="9"/>
        <v>678.5604869371873</v>
      </c>
    </row>
    <row r="29" spans="1:26" ht="12.75">
      <c r="A29" s="38">
        <v>1928</v>
      </c>
      <c r="B29" s="2">
        <v>644.21</v>
      </c>
      <c r="C29" s="2">
        <f t="shared" si="0"/>
        <v>309.33699999999993</v>
      </c>
      <c r="D29" s="2">
        <v>21.883</v>
      </c>
      <c r="E29" s="2"/>
      <c r="F29" s="2">
        <v>975.43</v>
      </c>
      <c r="G29" s="48">
        <v>14955</v>
      </c>
      <c r="H29" s="48">
        <v>4157</v>
      </c>
      <c r="I29" s="48">
        <v>144</v>
      </c>
      <c r="J29" s="49">
        <f t="shared" si="1"/>
        <v>0.7766410469464063</v>
      </c>
      <c r="K29" s="2"/>
      <c r="L29" s="2"/>
      <c r="M29" s="2"/>
      <c r="N29" s="2"/>
      <c r="O29" s="2"/>
      <c r="P29" s="2"/>
      <c r="Q29" s="2">
        <v>681.2</v>
      </c>
      <c r="R29" s="2">
        <v>1032.8</v>
      </c>
      <c r="X29" s="49">
        <f t="shared" si="7"/>
        <v>1.057419164558141</v>
      </c>
      <c r="Y29" s="51">
        <f t="shared" si="8"/>
        <v>17.584397713714477</v>
      </c>
      <c r="Z29" s="2">
        <f t="shared" si="9"/>
        <v>632.6791728738187</v>
      </c>
    </row>
    <row r="30" spans="1:26" ht="12.75">
      <c r="A30" s="38">
        <v>1927</v>
      </c>
      <c r="B30" s="2">
        <v>604.27</v>
      </c>
      <c r="C30" s="2">
        <f t="shared" si="0"/>
        <v>271.1720000000001</v>
      </c>
      <c r="D30" s="2">
        <v>19.258</v>
      </c>
      <c r="E30" s="2"/>
      <c r="F30" s="2">
        <v>894.7</v>
      </c>
      <c r="G30" s="48">
        <v>14155</v>
      </c>
      <c r="H30" s="48">
        <v>4133</v>
      </c>
      <c r="I30" s="48">
        <v>158</v>
      </c>
      <c r="J30" s="49">
        <f t="shared" si="1"/>
        <v>0.7673750406592215</v>
      </c>
      <c r="K30" s="2"/>
      <c r="L30" s="2"/>
      <c r="M30" s="2"/>
      <c r="N30" s="2"/>
      <c r="O30" s="2"/>
      <c r="P30" s="2"/>
      <c r="Q30" s="2">
        <v>640</v>
      </c>
      <c r="R30" s="2">
        <v>948.8</v>
      </c>
      <c r="X30" s="49">
        <f t="shared" si="7"/>
        <v>1.0591291972131662</v>
      </c>
      <c r="Y30" s="51">
        <f t="shared" si="8"/>
        <v>15.548158924827504</v>
      </c>
      <c r="Z30" s="2">
        <f t="shared" si="9"/>
        <v>594.4137854363535</v>
      </c>
    </row>
    <row r="31" spans="1:26" ht="12.75">
      <c r="A31" s="38">
        <v>1926</v>
      </c>
      <c r="B31" s="2">
        <v>557.49</v>
      </c>
      <c r="C31" s="2">
        <f t="shared" si="0"/>
        <v>248.09000000000003</v>
      </c>
      <c r="D31" s="2">
        <v>17.64</v>
      </c>
      <c r="E31" s="2"/>
      <c r="F31" s="2">
        <v>823.22</v>
      </c>
      <c r="G31" s="48">
        <v>13402</v>
      </c>
      <c r="H31" s="48">
        <v>4106</v>
      </c>
      <c r="I31" s="48">
        <v>172</v>
      </c>
      <c r="J31" s="49">
        <f t="shared" si="1"/>
        <v>0.7580316742081448</v>
      </c>
      <c r="K31" s="2"/>
      <c r="L31" s="2"/>
      <c r="M31" s="2"/>
      <c r="N31" s="2"/>
      <c r="O31" s="2"/>
      <c r="P31" s="2"/>
      <c r="Q31" s="2">
        <v>598.9</v>
      </c>
      <c r="R31" s="2">
        <v>880.1</v>
      </c>
      <c r="X31" s="49">
        <f t="shared" si="7"/>
        <v>1.0742793592710183</v>
      </c>
      <c r="Y31" s="51">
        <f t="shared" si="8"/>
        <v>14.311040237576481</v>
      </c>
      <c r="Z31" s="2">
        <f t="shared" si="9"/>
        <v>556.2412751528626</v>
      </c>
    </row>
    <row r="32" spans="1:26" ht="12.75">
      <c r="A32" s="38">
        <v>1925</v>
      </c>
      <c r="B32" s="2">
        <v>506.03</v>
      </c>
      <c r="C32" s="2">
        <f t="shared" si="0"/>
        <v>219.90999999999997</v>
      </c>
      <c r="D32" s="2">
        <v>15.36</v>
      </c>
      <c r="E32" s="2"/>
      <c r="F32" s="2">
        <v>741.3</v>
      </c>
      <c r="G32" s="48">
        <v>12622</v>
      </c>
      <c r="H32" s="48">
        <v>4037</v>
      </c>
      <c r="I32" s="48">
        <v>216</v>
      </c>
      <c r="J32" s="49">
        <f t="shared" si="1"/>
        <v>0.7479703703703704</v>
      </c>
      <c r="K32" s="2"/>
      <c r="L32" s="2"/>
      <c r="M32" s="2"/>
      <c r="N32" s="2"/>
      <c r="O32" s="2"/>
      <c r="P32" s="2"/>
      <c r="Q32" s="2"/>
      <c r="R32" s="2"/>
      <c r="X32" s="49"/>
      <c r="Y32" s="51">
        <f t="shared" si="8"/>
        <v>12.527874880050705</v>
      </c>
      <c r="Z32" s="2">
        <f aca="true" t="shared" si="10" ref="Z32:Z37">W$17*X$34*B32</f>
        <v>514.3794949999999</v>
      </c>
    </row>
    <row r="33" spans="1:26" ht="12.75">
      <c r="A33" s="38">
        <v>1924</v>
      </c>
      <c r="B33" s="2">
        <v>454.33</v>
      </c>
      <c r="C33" s="2">
        <f t="shared" si="0"/>
        <v>190.31500000000005</v>
      </c>
      <c r="D33" s="2">
        <v>12.945</v>
      </c>
      <c r="E33" s="2"/>
      <c r="F33" s="2">
        <v>657.59</v>
      </c>
      <c r="G33" s="48">
        <v>11857</v>
      </c>
      <c r="H33" s="48">
        <v>3908</v>
      </c>
      <c r="I33" s="48">
        <v>250</v>
      </c>
      <c r="J33" s="49">
        <f t="shared" si="1"/>
        <v>0.7403684046206681</v>
      </c>
      <c r="K33" s="2"/>
      <c r="L33" s="2"/>
      <c r="M33" s="2"/>
      <c r="N33" s="2"/>
      <c r="O33" s="2"/>
      <c r="P33" s="2"/>
      <c r="Q33" s="2"/>
      <c r="R33" s="2"/>
      <c r="X33" s="49" t="s">
        <v>173</v>
      </c>
      <c r="Y33" s="51">
        <f t="shared" si="8"/>
        <v>10.601555343004133</v>
      </c>
      <c r="Z33" s="2">
        <f t="shared" si="10"/>
        <v>461.826445</v>
      </c>
    </row>
    <row r="34" spans="1:26" ht="12.75">
      <c r="A34" s="38">
        <v>1923</v>
      </c>
      <c r="B34" s="2">
        <v>412.01</v>
      </c>
      <c r="C34" s="2">
        <f t="shared" si="0"/>
        <v>178.42700000000005</v>
      </c>
      <c r="D34" s="2">
        <v>11.153</v>
      </c>
      <c r="E34" s="2"/>
      <c r="F34" s="2">
        <v>601.59</v>
      </c>
      <c r="G34" s="48">
        <v>10857</v>
      </c>
      <c r="H34" s="48">
        <v>4090</v>
      </c>
      <c r="I34" s="48">
        <v>369</v>
      </c>
      <c r="J34" s="49">
        <f t="shared" si="1"/>
        <v>0.7088665447897623</v>
      </c>
      <c r="K34" s="2"/>
      <c r="L34" s="2"/>
      <c r="M34" s="2"/>
      <c r="N34" s="2"/>
      <c r="O34" s="2"/>
      <c r="P34" s="2"/>
      <c r="Q34" s="2"/>
      <c r="R34" s="2"/>
      <c r="X34" s="49">
        <v>1.07</v>
      </c>
      <c r="Y34" s="51">
        <f t="shared" si="8"/>
        <v>9.297441377304965</v>
      </c>
      <c r="Z34" s="2">
        <f t="shared" si="10"/>
        <v>418.808165</v>
      </c>
    </row>
    <row r="35" spans="1:26" ht="12.75">
      <c r="A35" s="38">
        <v>1922</v>
      </c>
      <c r="B35" s="2">
        <v>374.72</v>
      </c>
      <c r="C35" s="2">
        <f t="shared" si="0"/>
        <v>163.098</v>
      </c>
      <c r="D35" s="2">
        <v>9.012</v>
      </c>
      <c r="E35" s="2"/>
      <c r="F35" s="2">
        <v>546.83</v>
      </c>
      <c r="G35" s="48">
        <v>9950</v>
      </c>
      <c r="H35" s="48">
        <v>3912</v>
      </c>
      <c r="I35" s="48">
        <v>432</v>
      </c>
      <c r="J35" s="49">
        <f t="shared" si="1"/>
        <v>0.6960962641667833</v>
      </c>
      <c r="K35" s="2"/>
      <c r="L35" s="2"/>
      <c r="M35" s="2"/>
      <c r="N35" s="2"/>
      <c r="O35" s="2"/>
      <c r="P35" s="2"/>
      <c r="Q35" s="2"/>
      <c r="R35" s="2"/>
      <c r="X35" s="49"/>
      <c r="Y35" s="51">
        <f t="shared" si="8"/>
        <v>7.569601292221106</v>
      </c>
      <c r="Z35" s="2">
        <f t="shared" si="10"/>
        <v>380.90288000000004</v>
      </c>
    </row>
    <row r="36" spans="1:26" ht="12.75">
      <c r="A36" s="38">
        <v>1921</v>
      </c>
      <c r="B36" s="2">
        <v>343.13</v>
      </c>
      <c r="C36" s="2">
        <f t="shared" si="0"/>
        <v>146.46399999999997</v>
      </c>
      <c r="D36" s="2">
        <v>7.496</v>
      </c>
      <c r="E36" s="2"/>
      <c r="F36" s="2">
        <v>497.09</v>
      </c>
      <c r="G36" s="48">
        <v>9328</v>
      </c>
      <c r="H36" s="48">
        <v>3994</v>
      </c>
      <c r="I36" s="48">
        <v>495</v>
      </c>
      <c r="J36" s="49">
        <f t="shared" si="1"/>
        <v>0.6751103712817543</v>
      </c>
      <c r="K36" s="2"/>
      <c r="L36" s="2"/>
      <c r="M36" s="2"/>
      <c r="N36" s="2"/>
      <c r="O36" s="2"/>
      <c r="P36" s="2"/>
      <c r="Q36" s="2"/>
      <c r="R36" s="2"/>
      <c r="X36" s="49"/>
      <c r="Y36" s="51">
        <f t="shared" si="8"/>
        <v>6.377986332704402</v>
      </c>
      <c r="Z36" s="2">
        <f t="shared" si="10"/>
        <v>348.79164499999996</v>
      </c>
    </row>
    <row r="37" spans="1:26" ht="12.75">
      <c r="A37" s="38">
        <v>1920</v>
      </c>
      <c r="B37" s="2">
        <v>301.28</v>
      </c>
      <c r="C37" s="2">
        <f t="shared" si="0"/>
        <v>141.88400000000001</v>
      </c>
      <c r="D37" s="2">
        <v>6.276</v>
      </c>
      <c r="E37" s="2"/>
      <c r="F37" s="2">
        <v>449.44</v>
      </c>
      <c r="G37" s="48">
        <v>8786</v>
      </c>
      <c r="H37" s="48">
        <v>3810</v>
      </c>
      <c r="I37" s="48">
        <v>727</v>
      </c>
      <c r="J37" s="49">
        <f t="shared" si="1"/>
        <v>0.6594610823388126</v>
      </c>
      <c r="K37" s="2"/>
      <c r="L37" s="2"/>
      <c r="M37" s="2"/>
      <c r="N37" s="2"/>
      <c r="O37" s="2"/>
      <c r="P37" s="2"/>
      <c r="Q37" s="2"/>
      <c r="R37" s="2"/>
      <c r="Y37" s="51">
        <f t="shared" si="8"/>
        <v>5.393818457819258</v>
      </c>
      <c r="Z37" s="2">
        <f t="shared" si="10"/>
        <v>306.25111999999996</v>
      </c>
    </row>
    <row r="38" spans="11:15" ht="12.75">
      <c r="K38" s="52"/>
      <c r="N38" s="48"/>
      <c r="O38" s="38"/>
    </row>
    <row r="40" ht="12.75">
      <c r="B40" s="26" t="s">
        <v>14</v>
      </c>
    </row>
    <row r="42" spans="2:11" ht="12.75">
      <c r="B42" s="26" t="s">
        <v>174</v>
      </c>
      <c r="C42" s="26"/>
      <c r="D42" s="16"/>
      <c r="E42" s="26"/>
      <c r="F42" s="26"/>
      <c r="K42" s="48"/>
    </row>
    <row r="43" spans="2:11" ht="12.75">
      <c r="B43" s="26"/>
      <c r="C43" s="26" t="s">
        <v>175</v>
      </c>
      <c r="D43" s="16"/>
      <c r="E43" s="26"/>
      <c r="F43" s="26"/>
      <c r="K43" s="48"/>
    </row>
    <row r="44" spans="2:11" ht="12.75">
      <c r="B44" s="26"/>
      <c r="C44" s="26" t="s">
        <v>176</v>
      </c>
      <c r="D44" s="16"/>
      <c r="E44" s="26"/>
      <c r="F44" s="26"/>
      <c r="K44" s="48"/>
    </row>
    <row r="45" spans="2:11" ht="12.75">
      <c r="B45" s="26"/>
      <c r="C45" s="26"/>
      <c r="D45" s="16"/>
      <c r="E45" s="26"/>
      <c r="F45" s="26"/>
      <c r="K45" s="48"/>
    </row>
    <row r="46" spans="2:11" ht="12.75">
      <c r="B46" s="14" t="s">
        <v>177</v>
      </c>
      <c r="C46" s="14" t="s">
        <v>50</v>
      </c>
      <c r="D46" s="16"/>
      <c r="E46" s="26"/>
      <c r="F46" s="26"/>
      <c r="K46" s="48"/>
    </row>
    <row r="47" spans="2:11" ht="12.75">
      <c r="B47" s="14"/>
      <c r="C47" s="14" t="s">
        <v>178</v>
      </c>
      <c r="K47" s="48"/>
    </row>
    <row r="48" ht="12.75">
      <c r="K48" s="48"/>
    </row>
    <row r="49" ht="12.75">
      <c r="K49" s="48"/>
    </row>
    <row r="50" spans="2:11" ht="12.75">
      <c r="B50" s="26" t="s">
        <v>179</v>
      </c>
      <c r="K50" s="48"/>
    </row>
    <row r="51" ht="12.75">
      <c r="K51" s="48"/>
    </row>
    <row r="52" spans="2:11" ht="12.75">
      <c r="B52" s="26" t="s">
        <v>62</v>
      </c>
      <c r="K52" s="48"/>
    </row>
    <row r="53" spans="2:11" ht="12.75">
      <c r="B53" s="26" t="s">
        <v>61</v>
      </c>
      <c r="K53" s="48"/>
    </row>
    <row r="54" spans="2:11" ht="12.75">
      <c r="B54" s="26" t="s">
        <v>60</v>
      </c>
      <c r="K54" s="48"/>
    </row>
    <row r="55" ht="12.75">
      <c r="K55" s="48"/>
    </row>
    <row r="56" ht="12.75">
      <c r="K56" s="48"/>
    </row>
    <row r="57" ht="12.75">
      <c r="K57" s="48"/>
    </row>
    <row r="58" ht="12.75">
      <c r="K58" s="48"/>
    </row>
    <row r="59" ht="12.75">
      <c r="K59" s="48"/>
    </row>
    <row r="60" ht="12.75">
      <c r="K60" s="48"/>
    </row>
    <row r="61" ht="12.75">
      <c r="K61" s="48"/>
    </row>
    <row r="62" ht="12.75">
      <c r="K62" s="48"/>
    </row>
    <row r="63" ht="12.75">
      <c r="K63" s="48"/>
    </row>
    <row r="64" ht="12.75">
      <c r="K64" s="48"/>
    </row>
    <row r="65" ht="12.75">
      <c r="K65" s="48"/>
    </row>
    <row r="66" ht="12.75">
      <c r="K66" s="48"/>
    </row>
  </sheetData>
  <mergeCells count="12">
    <mergeCell ref="Y1:Z1"/>
    <mergeCell ref="B2:F2"/>
    <mergeCell ref="Y3:Z3"/>
    <mergeCell ref="B1:F1"/>
    <mergeCell ref="G1:I1"/>
    <mergeCell ref="K1:R1"/>
    <mergeCell ref="B3:F3"/>
    <mergeCell ref="G3:I3"/>
    <mergeCell ref="K3:N3"/>
    <mergeCell ref="O3:R3"/>
    <mergeCell ref="K2:N2"/>
    <mergeCell ref="O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Yellow Pages Directory Advertising Data, 1920-2007</dc:title>
  <dc:subject>Yellow Pages telephone directories</dc:subject>
  <dc:creator>Douglas Galbi</dc:creator>
  <cp:keywords/>
  <dc:description/>
  <cp:lastModifiedBy>Dont Wantto</cp:lastModifiedBy>
  <dcterms:created xsi:type="dcterms:W3CDTF">2009-03-07T22:34:59Z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